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26"/>
  <workbookPr codeName="ThisWorkbook"/>
  <mc:AlternateContent xmlns:mc="http://schemas.openxmlformats.org/markup-compatibility/2006">
    <mc:Choice Requires="x15">
      <x15ac:absPath xmlns:x15ac="http://schemas.microsoft.com/office/spreadsheetml/2010/11/ac" url="https://amorcelyon.sharepoint.com/sites/test/Documents partages/06 - Conventions et contrats/10_ADEME/10_01_ADEME_ENERGIE/2401D0034_ENERGIE_2024_2025/Livrables_fin_convention/AD24-CLEO/Note et simulateur fiscalite eolien/"/>
    </mc:Choice>
  </mc:AlternateContent>
  <xr:revisionPtr revIDLastSave="756" documentId="8_{1E3CA905-A501-844C-B126-E822861731DB}" xr6:coauthVersionLast="47" xr6:coauthVersionMax="47" xr10:uidLastSave="{F93C145A-3B3C-014F-A0CA-1109978F3E41}"/>
  <bookViews>
    <workbookView xWindow="28800" yWindow="-2280" windowWidth="38400" windowHeight="21100" xr2:uid="{00000000-000D-0000-FFFF-FFFF00000000}"/>
  </bookViews>
  <sheets>
    <sheet name="Terrestre" sheetId="1" r:id="rId1"/>
    <sheet name="Mer (version béta)" sheetId="3" r:id="rId2"/>
    <sheet name="Feuil2" sheetId="2" state="hidden" r:id="rId3"/>
  </sheets>
  <definedNames>
    <definedName name="_CAA_CC_FA">Terrestre!$F$62</definedName>
    <definedName name="_Full_Load_Hours">Terrestre!$F$11</definedName>
    <definedName name="_FullLoadHours_CC_FA">Terrestre!#REF!</definedName>
    <definedName name="_NbEolienne_CC">Terrestre!$F$5</definedName>
    <definedName name="_PrixdeVente_CC_FA">Terrestre!$F$12</definedName>
    <definedName name="_PuissanceEolienne_CC">Terrestre!$F$6</definedName>
    <definedName name="_Puissante_totale_parc">Terrestre!$F$7</definedName>
    <definedName name="_Tx_IFER_CC">Terrestre!$F$13</definedName>
    <definedName name="_ValeurSocle_CC">Terrestre!$F$9</definedName>
    <definedName name="TX_COLL">Terrestre!#REF!</definedName>
    <definedName name="VAT">Terrestre!$F$62</definedName>
    <definedName name="_xlnm.Print_Area" localSheetId="0">Terrestre!$A$1:$R$92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9" i="1" l="1"/>
  <c r="C78" i="1" s="1"/>
  <c r="F9" i="1"/>
  <c r="B83" i="1"/>
  <c r="F7" i="1"/>
  <c r="E47" i="1"/>
  <c r="F32" i="1"/>
  <c r="E32" i="1" l="1"/>
  <c r="F63" i="1"/>
  <c r="F71" i="1"/>
  <c r="F9" i="3"/>
  <c r="C19" i="3" s="1"/>
  <c r="E19" i="3" l="1"/>
  <c r="D19" i="3"/>
  <c r="B19" i="3"/>
  <c r="E53" i="1"/>
  <c r="F47" i="1"/>
  <c r="D83" i="1"/>
  <c r="E35" i="1"/>
  <c r="F19" i="3" l="1"/>
  <c r="F53" i="1" l="1"/>
  <c r="E78" i="1"/>
  <c r="E83" i="1"/>
  <c r="C83" i="1"/>
  <c r="F72" i="1"/>
  <c r="F73" i="1" s="1"/>
  <c r="F69" i="1"/>
  <c r="F70" i="1" s="1"/>
  <c r="C71" i="1"/>
  <c r="C69" i="1"/>
  <c r="C72" i="1" s="1"/>
  <c r="C73" i="1" s="1"/>
  <c r="E49" i="1"/>
  <c r="A53" i="1"/>
  <c r="A49" i="1"/>
  <c r="E39" i="1" l="1"/>
  <c r="F83" i="1"/>
  <c r="C70" i="1"/>
  <c r="E30" i="1"/>
  <c r="F30" i="1"/>
  <c r="D78" i="1" l="1"/>
  <c r="B78" i="1"/>
  <c r="F35" i="1"/>
  <c r="E77" i="1" s="1"/>
  <c r="D77" i="1" l="1"/>
  <c r="C77" i="1"/>
  <c r="B77" i="1"/>
  <c r="F59" i="1"/>
  <c r="F60" i="1" s="1"/>
  <c r="F61" i="1" s="1"/>
  <c r="F49" i="1"/>
  <c r="F62" i="1" l="1"/>
  <c r="F64" i="1"/>
  <c r="B82" i="1"/>
  <c r="C82" i="1"/>
  <c r="D82" i="1"/>
  <c r="E82" i="1"/>
  <c r="F78" i="1"/>
  <c r="F77" i="1"/>
  <c r="F43" i="1" l="1"/>
  <c r="F82" i="1"/>
  <c r="F44" i="1" l="1"/>
  <c r="C79" i="1" s="1"/>
  <c r="C80" i="1" s="1"/>
  <c r="F81" i="1"/>
  <c r="D79" i="1" l="1"/>
  <c r="D80" i="1" s="1"/>
  <c r="E79" i="1"/>
  <c r="E80" i="1" s="1"/>
  <c r="B79" i="1"/>
  <c r="B80" i="1" s="1"/>
  <c r="E81" i="1" l="1"/>
  <c r="F80" i="1"/>
  <c r="C81" i="1"/>
  <c r="F79" i="1"/>
  <c r="D81" i="1"/>
  <c r="B81" i="1"/>
  <c r="E84" i="1" l="1"/>
  <c r="D84" i="1"/>
  <c r="C84" i="1"/>
  <c r="B84" i="1"/>
  <c r="F84" i="1" l="1"/>
</calcChain>
</file>

<file path=xl/sharedStrings.xml><?xml version="1.0" encoding="utf-8"?>
<sst xmlns="http://schemas.openxmlformats.org/spreadsheetml/2006/main" count="101" uniqueCount="80">
  <si>
    <t>Nombre d'éoliennes</t>
  </si>
  <si>
    <t>Puissance d'une éolienne (MW)</t>
  </si>
  <si>
    <t>Commune</t>
  </si>
  <si>
    <t>EPCI</t>
  </si>
  <si>
    <t>Département</t>
  </si>
  <si>
    <t>Région</t>
  </si>
  <si>
    <t>Taux TFPB</t>
  </si>
  <si>
    <t>Taux CFE</t>
  </si>
  <si>
    <t>Taux CVAE</t>
  </si>
  <si>
    <t>IFER</t>
  </si>
  <si>
    <t>Calcul Base Taxe Foncière sur les Propriétés Bâties (TFPB)</t>
  </si>
  <si>
    <t>Calcul Base Contribution foncière des entreprises (CFE)</t>
  </si>
  <si>
    <t>Dont coût du socle (€/MW)</t>
  </si>
  <si>
    <t>Calcul de la Valeur Locative Cadastral (VLC)</t>
  </si>
  <si>
    <t>Imposition forfaitaire sur les entreprises de réseau (IFER)</t>
  </si>
  <si>
    <t>Puissance totale installée du parc (MW)</t>
  </si>
  <si>
    <t xml:space="preserve">Puissance totale installée du parc (MW)				</t>
  </si>
  <si>
    <t>IFER 2025 (€/MW) : 8510 €</t>
  </si>
  <si>
    <t>Puissance totale du parc (MW) :</t>
  </si>
  <si>
    <t>Recette totale par vente de l'électrcitié du parc (€ par an)</t>
  </si>
  <si>
    <t>Estimation fiscalité annuelle pour le parc éolien</t>
  </si>
  <si>
    <t>Total</t>
  </si>
  <si>
    <t>TFPB</t>
  </si>
  <si>
    <t>CFE</t>
  </si>
  <si>
    <t>CVAE</t>
  </si>
  <si>
    <t>Taux de la collectivité concernée par l'estimation</t>
  </si>
  <si>
    <t>Aménagement - versé 1 seule fois</t>
  </si>
  <si>
    <t>Base TFPB = VLC-Abbattement 50 %</t>
  </si>
  <si>
    <t>Valeur ajoutée taxable (€) *</t>
  </si>
  <si>
    <t>Taxe aménagement* (versée une fois)</t>
  </si>
  <si>
    <t>Caracteristiques du parc éolien</t>
  </si>
  <si>
    <t>IFER (éoliennes)</t>
  </si>
  <si>
    <r>
      <t>Base CFE = VLC-Abbattement 30 %</t>
    </r>
    <r>
      <rPr>
        <b/>
        <sz val="12"/>
        <rFont val="Aptos Narrow"/>
        <scheme val="minor"/>
      </rPr>
      <t>*</t>
    </r>
  </si>
  <si>
    <t>VLC = Coût du socle en béton x 6 %</t>
  </si>
  <si>
    <t>Taxe Aménagement</t>
  </si>
  <si>
    <t>CET</t>
  </si>
  <si>
    <t>Communes littorales</t>
  </si>
  <si>
    <t>Comités de pêches et élevages
marins</t>
  </si>
  <si>
    <t>Office français de la biodiversité</t>
  </si>
  <si>
    <t>Secours et sauvetage en mer</t>
  </si>
  <si>
    <t>Montant total</t>
  </si>
  <si>
    <r>
      <t>Tarif annuel 2024 de la taxe sur l'éolien en mer</t>
    </r>
    <r>
      <rPr>
        <b/>
        <sz val="12"/>
        <rFont val="Aptos Narrow"/>
        <scheme val="minor"/>
      </rPr>
      <t>*</t>
    </r>
    <r>
      <rPr>
        <sz val="12"/>
        <rFont val="Aptos Narrow"/>
        <scheme val="minor"/>
      </rPr>
      <t xml:space="preserve"> </t>
    </r>
    <r>
      <rPr>
        <sz val="12"/>
        <rFont val="Aptos Narrow"/>
        <family val="2"/>
        <scheme val="minor"/>
      </rPr>
      <t>(€/MWh)</t>
    </r>
  </si>
  <si>
    <t>Estimation charges d'exploitation (€)</t>
  </si>
  <si>
    <t>Résultat avant impôt (€)</t>
  </si>
  <si>
    <r>
      <t xml:space="preserve">Hypothèses parc éolien offshore situé dans le </t>
    </r>
    <r>
      <rPr>
        <b/>
        <sz val="12"/>
        <color theme="4"/>
        <rFont val="Aptos Narrow (Corps)"/>
      </rPr>
      <t>Domaine public Maritime</t>
    </r>
  </si>
  <si>
    <r>
      <t xml:space="preserve">Estimation du revenu de la taxe sur les éoliennes offshore situées dans le </t>
    </r>
    <r>
      <rPr>
        <b/>
        <sz val="10"/>
        <color theme="4"/>
        <rFont val="Arial"/>
        <family val="2"/>
      </rPr>
      <t>Domaine public Martime</t>
    </r>
  </si>
  <si>
    <t>Taux applicables 2024*</t>
  </si>
  <si>
    <t>Energie annuelle totale produite (MW/h)</t>
  </si>
  <si>
    <t>Energie produite globale par le parc (moyenne par an en MW/h):</t>
  </si>
  <si>
    <t>Plafond CET*</t>
  </si>
  <si>
    <t>Taux CVAE (2025)</t>
  </si>
  <si>
    <t>Estimation chiffre d'affaires annuel (€) - sans actualisation du tarif</t>
  </si>
  <si>
    <t>Estimation du chiffre d'affaires</t>
  </si>
  <si>
    <t>CVAE perçue  par les collectivités (minimum 125 € en 2025)</t>
  </si>
  <si>
    <r>
      <t>Nombre d'heures à pleine puissance</t>
    </r>
    <r>
      <rPr>
        <b/>
        <sz val="12"/>
        <rFont val="Aptos Narrow"/>
        <scheme val="minor"/>
      </rPr>
      <t>**</t>
    </r>
    <r>
      <rPr>
        <sz val="12"/>
        <rFont val="Aptos Narrow"/>
        <family val="2"/>
        <scheme val="minor"/>
      </rPr>
      <t xml:space="preserve"> (h)</t>
    </r>
  </si>
  <si>
    <t>Coût d'investissement du parc - CAPEX* - (€/MW)**</t>
  </si>
  <si>
    <t>Hypothèses mises par défaut qui restent modifiables</t>
  </si>
  <si>
    <t>Cotisation sur les valeur ajoutée des entreprises (CVAE) =
 Valeur ajoutée taxable x Taux de la CVAE*</t>
  </si>
  <si>
    <t>*Le CAPEX comprend les postes suivants : les composants (65%), le raccordement (9%), l'ingénierie et développement (6%), l'installation et construction (6%), autres CAPEX ( 14%)</t>
  </si>
  <si>
    <t>Coût d'investissement global du parc (€)</t>
  </si>
  <si>
    <t>Energie produite par éolienne (moyenne par an en MW/h):</t>
  </si>
  <si>
    <t>*Initialement programmée pour 2027, la fin de la CVAE est désormais prévue pour 2030. Ce changement n'impacte pas le taux de CVAE fixé pour l'année 2025. Afin de soutenir les finances publiques, la loi de finances pour 2025 reporte la suppression de la cotisation sur la valeur ajoutée des entreprises (CVAE) à 2030 (source : https://entreprendre.service-public.fr/actualites/A18078)</t>
  </si>
  <si>
    <t>*La valeur ajoutée taxable à la CVAE ne peut excéder un pourcentage du chiffre d'affaires, elle est plafonnée à : 80 % du chiffre d'affaires pour les entreprises dont le chiffre d'affaires est inférieur ou égal à 7 600 000 € et 85 % du chiffre d'affaires pour les entreprises dont le chiffre d'affaires est supérieur à 7 600 000 € (source : https://entreprendre.service-public.fr/vosdroits/F23546)</t>
  </si>
  <si>
    <t>Données à compléter selon les caractéristiques du projet</t>
  </si>
  <si>
    <r>
      <rPr>
        <b/>
        <u/>
        <sz val="12"/>
        <color rgb="FFFF0000"/>
        <rFont val="Aptos Narrow (Corps)"/>
      </rPr>
      <t>Précautions</t>
    </r>
    <r>
      <rPr>
        <b/>
        <sz val="12"/>
        <color rgb="FFFF0000"/>
        <rFont val="Aptos Narrow"/>
        <scheme val="minor"/>
      </rPr>
      <t xml:space="preserve"> : les résultats fournis par le présent simulateur restent des </t>
    </r>
    <r>
      <rPr>
        <b/>
        <sz val="12"/>
        <color rgb="FFFF0000"/>
        <rFont val="Aptos Narrow (Corps)"/>
      </rPr>
      <t>estimations</t>
    </r>
    <r>
      <rPr>
        <b/>
        <sz val="12"/>
        <color rgb="FFFF0000"/>
        <rFont val="Aptos Narrow"/>
        <scheme val="minor"/>
      </rPr>
      <t xml:space="preserve"> selon les règles fiscales en vigueur en 2025. Cette simulation ne peut se substituer à une étude fiscale approfondie.</t>
    </r>
  </si>
  <si>
    <t xml:space="preserve">Hypothèses parc éolien </t>
  </si>
  <si>
    <t>SIMULATEUR FISCALITÉ - ÉOLIEN TERRESTRE</t>
  </si>
  <si>
    <t xml:space="preserve">*Plafond en vigueur en 2025 (source : publication d' AMORCE "Les recettes perçues par les collectivités au titre de la fiscalité éolienne : règles générales, montants et répartition (ENE13)"
</t>
  </si>
  <si>
    <t>Précautions : les résultats fournis par le présent simulateur restent des estimations selon les règles fiscales en vigueur en 2025. Cette simulation ne peut se substituer à une étude fiscale approfondie.</t>
  </si>
  <si>
    <t>* Pour l'année de mise en service  la VLC sera abattue de 30% car les éoliennes sont des établissements industriels (source : publication d' AMORCE "Les recettes perçues par les collectivités au titre de la fiscalité éolienne : règles générales, montants et répartition (ENE13)</t>
  </si>
  <si>
    <t>*La taxe d’aménagement sera due de plein droit par le pétitionnaire (c’est-à-dire l’exploitant) lorsque la collectivité compétente est couverte par un plan local d’urbanisme (PLU). Dans le cas où la collectivité n’est pas couverte par un PLU, celles-ci peuvent instituer la taxe par délibération et définir un taux, le cas échéant pour une durée minimale de 3 ans. Il doit être compris entre 1% et 5%. l est possible d’augmenter le taux à 20%, à condition de justifier cette hausse par la création d’équipements publics généraux rendus nécessaires par les nouvelles constructions. (source : publication d' AMORCE "Les recettes perçues par les collectivités au titre de la fiscalité éolienne : règles générales, montants et répartition (ENE13)</t>
  </si>
  <si>
    <r>
      <rPr>
        <b/>
        <sz val="8"/>
        <color theme="3" tint="0.249977111117893"/>
        <rFont val="Aptos Narrow"/>
        <scheme val="minor"/>
      </rPr>
      <t>*</t>
    </r>
    <r>
      <rPr>
        <sz val="8"/>
        <color theme="3" tint="0.249977111117893"/>
        <rFont val="Aptos Narrow"/>
        <family val="2"/>
        <scheme val="minor"/>
      </rPr>
      <t>Le tarif annuel de la taxe est fixé à 19 890 € par mégawatt installé (source : article 1519 B du CGI)</t>
    </r>
  </si>
  <si>
    <r>
      <rPr>
        <b/>
        <sz val="8"/>
        <color theme="3" tint="0.249977111117893"/>
        <rFont val="Aptos Narrow"/>
        <scheme val="minor"/>
      </rPr>
      <t>*</t>
    </r>
    <r>
      <rPr>
        <sz val="8"/>
        <color theme="3" tint="0.249977111117893"/>
        <rFont val="Aptos Narrow"/>
        <family val="2"/>
        <scheme val="minor"/>
      </rPr>
      <t>Les taux applicables sont fixés (source : article 1519 B du CGI)</t>
    </r>
  </si>
  <si>
    <t>SIMULATEUR FISCALITÉ - ÉOLIEN EN MER</t>
  </si>
  <si>
    <t>La loi prévoit plusieurs types de régimes fiscaux pour les groupements de communes. C’est l’article 1379-0 bis du CGI qui établit un lien entre type de groupement et régime fiscal. Chaque régime fiscal possède ses spécificités. Nous vous renvoyons vers les tableaux ci-contre pour pouvoir indiquer les taux adaptés à votre situation et vers la publication d'AMORCE (ENE13) dédiée à la fiscalité éolienne pour davantage de détails.: https://amorce.asso.fr/publications/recettes-percues-collectivites-titre-fiscalite-eolienne-regles-generales-montants-repartition
Vous retrouverez également les différents taux votés à ce lien : https://www.collectivites-locales.gouv.fr/</t>
  </si>
  <si>
    <t>**Les hypothèses présentées sont issues de l'édition 2024 de l'étude ADEME "Evolution des coûts des énergies renouvelables et de récupération entre 2012 et 2022". L'année de référence retenue est : 2022</t>
  </si>
  <si>
    <t>Coût d'exploitation - OPEX*** - (€/MW/an)**</t>
  </si>
  <si>
    <r>
      <t xml:space="preserve">Prix de vente électricité </t>
    </r>
    <r>
      <rPr>
        <b/>
        <sz val="12"/>
        <rFont val="Aptos Narrow"/>
        <scheme val="minor"/>
      </rPr>
      <t>****</t>
    </r>
    <r>
      <rPr>
        <sz val="12"/>
        <rFont val="Aptos Narrow"/>
        <family val="2"/>
        <scheme val="minor"/>
      </rPr>
      <t xml:space="preserve"> (€/MW/h)</t>
    </r>
  </si>
  <si>
    <t xml:space="preserve">****Délibération de la CRE du 27 mars 2025 (N° 2025-95 ): prix moyen des dossiers retenus égal à  87,6 €/MWh </t>
  </si>
  <si>
    <t>*** Le coût d'exploitation n'affecte que l'estimation du chiffre d'affaires, sans impact sur l'estimation fiscale annuelle du parc éolien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</si>
</sst>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 #,##0.00_)\ &quot;€&quot;_ ;_ * \(#,##0.00\)\ &quot;€&quot;_ ;_ * &quot;-&quot;??_)\ &quot;€&quot;_ ;_ @_ "/>
    <numFmt numFmtId="43" formatCode="_ * #,##0.00_)_ ;_ * \(#,##0.00\)_ ;_ * &quot;-&quot;??_)_ ;_ @_ "/>
    <numFmt numFmtId="164" formatCode="#,##0\ &quot;€&quot;"/>
    <numFmt numFmtId="165" formatCode="0.0%"/>
    <numFmt numFmtId="166" formatCode="_ * #,##0_)\ &quot;€&quot;_ ;_ * \(#,##0\)\ &quot;€&quot;_ ;_ * &quot;-&quot;??_)\ &quot;€&quot;_ ;_ @_ "/>
    <numFmt numFmtId="167" formatCode="_ * #,##0_)_ ;_ * \(#,##0\)_ ;_ * &quot;-&quot;??_)_ ;_ @_ "/>
    <numFmt numFmtId="168" formatCode="0.000%"/>
    <numFmt numFmtId="169" formatCode="#,##0.0\ &quot;€&quot;"/>
  </numFmts>
  <fonts count="23" x14ac:knownFonts="1">
    <font>
      <sz val="11"/>
      <color theme="1"/>
      <name val="Aptos Narrow"/>
      <family val="2"/>
      <scheme val="minor"/>
    </font>
    <font>
      <sz val="11"/>
      <color theme="1"/>
      <name val="Aptos Narrow"/>
      <family val="2"/>
      <scheme val="minor"/>
    </font>
    <font>
      <b/>
      <sz val="12"/>
      <color theme="1"/>
      <name val="Aptos Narrow"/>
      <family val="2"/>
      <scheme val="minor"/>
    </font>
    <font>
      <b/>
      <sz val="12"/>
      <name val="Aptos Narrow"/>
      <family val="2"/>
      <scheme val="minor"/>
    </font>
    <font>
      <sz val="12"/>
      <name val="Aptos Narrow"/>
      <family val="2"/>
      <scheme val="minor"/>
    </font>
    <font>
      <b/>
      <sz val="10"/>
      <name val="Aptos Narrow"/>
      <family val="2"/>
      <scheme val="minor"/>
    </font>
    <font>
      <b/>
      <sz val="11"/>
      <name val="Aptos Narrow"/>
      <family val="2"/>
      <scheme val="minor"/>
    </font>
    <font>
      <b/>
      <sz val="10"/>
      <color theme="1"/>
      <name val="Arial"/>
      <family val="2"/>
    </font>
    <font>
      <sz val="8"/>
      <color rgb="FFC00000"/>
      <name val="Aptos Narrow"/>
      <family val="2"/>
      <scheme val="minor"/>
    </font>
    <font>
      <b/>
      <sz val="12"/>
      <name val="Aptos Narrow"/>
      <scheme val="minor"/>
    </font>
    <font>
      <sz val="8"/>
      <color theme="3" tint="0.249977111117893"/>
      <name val="Aptos Narrow"/>
      <family val="2"/>
      <scheme val="minor"/>
    </font>
    <font>
      <b/>
      <sz val="11"/>
      <color rgb="FFFF0000"/>
      <name val="Aptos Narrow"/>
      <scheme val="minor"/>
    </font>
    <font>
      <sz val="12"/>
      <name val="Aptos Narrow"/>
      <scheme val="minor"/>
    </font>
    <font>
      <b/>
      <sz val="8"/>
      <color theme="3" tint="0.249977111117893"/>
      <name val="Aptos Narrow"/>
      <scheme val="minor"/>
    </font>
    <font>
      <sz val="8"/>
      <color theme="3" tint="0.249977111117893"/>
      <name val="Aptos Narrow"/>
      <scheme val="minor"/>
    </font>
    <font>
      <b/>
      <sz val="12"/>
      <color theme="4"/>
      <name val="Aptos Narrow (Corps)"/>
    </font>
    <font>
      <b/>
      <sz val="10"/>
      <color theme="4"/>
      <name val="Arial"/>
      <family val="2"/>
    </font>
    <font>
      <b/>
      <sz val="11"/>
      <color theme="1"/>
      <name val="Aptos Narrow"/>
      <scheme val="minor"/>
    </font>
    <font>
      <b/>
      <sz val="12"/>
      <color rgb="FFFF0000"/>
      <name val="Aptos Narrow"/>
      <scheme val="minor"/>
    </font>
    <font>
      <b/>
      <u/>
      <sz val="12"/>
      <color rgb="FFFF0000"/>
      <name val="Aptos Narrow (Corps)"/>
    </font>
    <font>
      <b/>
      <sz val="12"/>
      <color rgb="FFFF0000"/>
      <name val="Aptos Narrow (Corps)"/>
    </font>
    <font>
      <b/>
      <u/>
      <sz val="20"/>
      <color theme="1"/>
      <name val="Aptos Narrow"/>
      <scheme val="minor"/>
    </font>
    <font>
      <b/>
      <sz val="11"/>
      <color rgb="FFFF0000"/>
      <name val="Aptos Narrow"/>
      <family val="2"/>
      <scheme val="minor"/>
    </font>
  </fonts>
  <fills count="13">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1"/>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1A983"/>
        <bgColor indexed="64"/>
      </patternFill>
    </fill>
    <fill>
      <patternFill patternType="solid">
        <fgColor rgb="FFD87A8C"/>
        <bgColor indexed="64"/>
      </patternFill>
    </fill>
    <fill>
      <patternFill patternType="solid">
        <fgColor rgb="FFF2D2D9"/>
        <bgColor indexed="64"/>
      </patternFill>
    </fill>
    <fill>
      <patternFill patternType="solid">
        <fgColor rgb="FFD97A8C"/>
        <bgColor indexed="64"/>
      </patternFill>
    </fill>
  </fills>
  <borders count="66">
    <border>
      <left/>
      <right/>
      <top/>
      <bottom/>
      <diagonal/>
    </border>
    <border>
      <left style="medium">
        <color theme="1"/>
      </left>
      <right style="thin">
        <color theme="1"/>
      </right>
      <top style="medium">
        <color theme="1"/>
      </top>
      <bottom style="medium">
        <color theme="1"/>
      </bottom>
      <diagonal/>
    </border>
    <border>
      <left style="thin">
        <color theme="1"/>
      </left>
      <right style="thin">
        <color theme="1"/>
      </right>
      <top style="medium">
        <color theme="1"/>
      </top>
      <bottom style="medium">
        <color theme="1"/>
      </bottom>
      <diagonal/>
    </border>
    <border>
      <left style="thin">
        <color theme="1"/>
      </left>
      <right style="medium">
        <color theme="1"/>
      </right>
      <top style="medium">
        <color theme="1"/>
      </top>
      <bottom style="medium">
        <color theme="1"/>
      </bottom>
      <diagonal/>
    </border>
    <border>
      <left style="medium">
        <color theme="1"/>
      </left>
      <right style="thin">
        <color theme="1"/>
      </right>
      <top/>
      <bottom style="thin">
        <color theme="1"/>
      </bottom>
      <diagonal/>
    </border>
    <border>
      <left style="thin">
        <color theme="1"/>
      </left>
      <right style="thin">
        <color theme="1"/>
      </right>
      <top/>
      <bottom style="thin">
        <color theme="1"/>
      </bottom>
      <diagonal/>
    </border>
    <border>
      <left style="thin">
        <color theme="1"/>
      </left>
      <right style="medium">
        <color theme="1"/>
      </right>
      <top/>
      <bottom style="thin">
        <color theme="1"/>
      </bottom>
      <diagonal/>
    </border>
    <border>
      <left style="medium">
        <color theme="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1"/>
      </left>
      <right/>
      <top style="thin">
        <color theme="1"/>
      </top>
      <bottom/>
      <diagonal/>
    </border>
    <border>
      <left/>
      <right/>
      <top style="thin">
        <color theme="1"/>
      </top>
      <bottom/>
      <diagonal/>
    </border>
    <border>
      <left style="medium">
        <color theme="1"/>
      </left>
      <right/>
      <top style="thin">
        <color theme="1"/>
      </top>
      <bottom style="thin">
        <color theme="1"/>
      </bottom>
      <diagonal/>
    </border>
    <border>
      <left/>
      <right style="thin">
        <color indexed="64"/>
      </right>
      <top style="medium">
        <color indexed="64"/>
      </top>
      <bottom style="medium">
        <color indexed="64"/>
      </bottom>
      <diagonal/>
    </border>
    <border>
      <left style="medium">
        <color indexed="64"/>
      </left>
      <right style="thin">
        <color theme="1"/>
      </right>
      <top style="medium">
        <color indexed="64"/>
      </top>
      <bottom style="medium">
        <color indexed="64"/>
      </bottom>
      <diagonal/>
    </border>
    <border>
      <left style="thin">
        <color theme="1"/>
      </left>
      <right style="thin">
        <color theme="1"/>
      </right>
      <top style="medium">
        <color indexed="64"/>
      </top>
      <bottom style="medium">
        <color indexed="64"/>
      </bottom>
      <diagonal/>
    </border>
    <border>
      <left style="thin">
        <color theme="1"/>
      </left>
      <right style="medium">
        <color indexed="64"/>
      </right>
      <top style="medium">
        <color indexed="64"/>
      </top>
      <bottom style="medium">
        <color indexed="64"/>
      </bottom>
      <diagonal/>
    </border>
    <border>
      <left style="medium">
        <color indexed="64"/>
      </left>
      <right style="thin">
        <color theme="1"/>
      </right>
      <top/>
      <bottom style="thin">
        <color theme="1"/>
      </bottom>
      <diagonal/>
    </border>
    <border>
      <left style="thin">
        <color theme="1"/>
      </left>
      <right style="thin">
        <color indexed="64"/>
      </right>
      <top/>
      <bottom style="thin">
        <color theme="1"/>
      </bottom>
      <diagonal/>
    </border>
    <border>
      <left/>
      <right style="medium">
        <color indexed="64"/>
      </right>
      <top/>
      <bottom style="thin">
        <color theme="1"/>
      </bottom>
      <diagonal/>
    </border>
    <border>
      <left style="medium">
        <color indexed="64"/>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right style="medium">
        <color indexed="64"/>
      </right>
      <top style="thin">
        <color theme="1"/>
      </top>
      <bottom style="thin">
        <color theme="1"/>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style="thin">
        <color indexed="64"/>
      </right>
      <top style="thin">
        <color theme="1"/>
      </top>
      <bottom style="medium">
        <color indexed="64"/>
      </bottom>
      <diagonal/>
    </border>
    <border>
      <left/>
      <right style="medium">
        <color indexed="64"/>
      </right>
      <top style="thin">
        <color theme="1"/>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bottom style="thin">
        <color theme="1"/>
      </bottom>
      <diagonal/>
    </border>
    <border>
      <left style="medium">
        <color indexed="64"/>
      </left>
      <right/>
      <top style="thin">
        <color theme="1"/>
      </top>
      <bottom style="thin">
        <color theme="1"/>
      </bottom>
      <diagonal/>
    </border>
    <border>
      <left style="thin">
        <color indexed="64"/>
      </left>
      <right/>
      <top style="thin">
        <color indexed="64"/>
      </top>
      <bottom style="thin">
        <color indexed="64"/>
      </bottom>
      <diagonal/>
    </border>
    <border>
      <left style="medium">
        <color indexed="64"/>
      </left>
      <right/>
      <top style="thin">
        <color theme="1"/>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theme="1"/>
      </bottom>
      <diagonal/>
    </border>
    <border>
      <left/>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theme="1"/>
      </left>
      <right style="thin">
        <color theme="1"/>
      </right>
      <top style="thin">
        <color indexed="64"/>
      </top>
      <bottom style="thin">
        <color indexed="64"/>
      </bottom>
      <diagonal/>
    </border>
    <border>
      <left style="thin">
        <color theme="1"/>
      </left>
      <right style="thin">
        <color indexed="64"/>
      </right>
      <top style="thin">
        <color indexed="64"/>
      </top>
      <bottom style="thin">
        <color indexed="64"/>
      </bottom>
      <diagonal/>
    </border>
    <border>
      <left/>
      <right style="thin">
        <color theme="1"/>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theme="1"/>
      </right>
      <top style="thin">
        <color theme="1"/>
      </top>
      <bottom/>
      <diagonal/>
    </border>
    <border>
      <left style="thin">
        <color indexed="64"/>
      </left>
      <right style="thin">
        <color indexed="64"/>
      </right>
      <top/>
      <bottom style="thin">
        <color indexed="64"/>
      </bottom>
      <diagonal/>
    </border>
    <border>
      <left/>
      <right/>
      <top style="medium">
        <color theme="1"/>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9" fontId="5" fillId="2" borderId="14" xfId="3" applyFont="1" applyFill="1" applyBorder="1" applyAlignment="1" applyProtection="1">
      <alignment horizontal="center" vertical="center" wrapText="1"/>
    </xf>
    <xf numFmtId="0" fontId="4" fillId="2" borderId="0" xfId="0" applyFont="1" applyFill="1"/>
    <xf numFmtId="0" fontId="4" fillId="2" borderId="0" xfId="0" applyFont="1" applyFill="1" applyAlignment="1">
      <alignment horizontal="center"/>
    </xf>
    <xf numFmtId="166" fontId="4" fillId="2" borderId="0" xfId="2" applyNumberFormat="1" applyFont="1" applyFill="1" applyBorder="1"/>
    <xf numFmtId="0" fontId="6" fillId="2" borderId="0" xfId="0" applyFont="1" applyFill="1" applyAlignment="1">
      <alignment horizontal="center" vertical="center" wrapText="1"/>
    </xf>
    <xf numFmtId="9" fontId="4" fillId="2" borderId="0" xfId="0" applyNumberFormat="1" applyFont="1" applyFill="1"/>
    <xf numFmtId="0" fontId="0" fillId="0" borderId="0" xfId="0" applyAlignment="1">
      <alignment horizontal="left"/>
    </xf>
    <xf numFmtId="0" fontId="4" fillId="2" borderId="31" xfId="0" applyFont="1" applyFill="1" applyBorder="1" applyAlignment="1">
      <alignment horizontal="right"/>
    </xf>
    <xf numFmtId="164" fontId="4" fillId="2" borderId="34" xfId="0" applyNumberFormat="1" applyFont="1" applyFill="1" applyBorder="1" applyAlignment="1">
      <alignment horizontal="right"/>
    </xf>
    <xf numFmtId="167" fontId="4" fillId="2" borderId="34" xfId="1" applyNumberFormat="1" applyFont="1" applyFill="1" applyBorder="1" applyAlignment="1">
      <alignment horizontal="right"/>
    </xf>
    <xf numFmtId="164" fontId="4" fillId="2" borderId="38" xfId="0" applyNumberFormat="1" applyFont="1" applyFill="1" applyBorder="1" applyAlignment="1">
      <alignment horizontal="right"/>
    </xf>
    <xf numFmtId="0" fontId="0" fillId="0" borderId="41" xfId="0" applyBorder="1"/>
    <xf numFmtId="166" fontId="0" fillId="0" borderId="0" xfId="0" applyNumberFormat="1"/>
    <xf numFmtId="166" fontId="4" fillId="2" borderId="5" xfId="2" applyNumberFormat="1" applyFont="1" applyFill="1" applyBorder="1"/>
    <xf numFmtId="166" fontId="4" fillId="2" borderId="59" xfId="2" applyNumberFormat="1" applyFont="1" applyFill="1" applyBorder="1"/>
    <xf numFmtId="168" fontId="4" fillId="2" borderId="14" xfId="3" applyNumberFormat="1" applyFont="1" applyFill="1" applyBorder="1"/>
    <xf numFmtId="165" fontId="4" fillId="4" borderId="14" xfId="0" applyNumberFormat="1" applyFont="1" applyFill="1" applyBorder="1"/>
    <xf numFmtId="165" fontId="0" fillId="4" borderId="14" xfId="0" applyNumberFormat="1" applyFill="1" applyBorder="1"/>
    <xf numFmtId="0" fontId="4" fillId="6" borderId="8" xfId="0" applyFont="1" applyFill="1" applyBorder="1" applyAlignment="1">
      <alignment horizontal="center" vertical="center" wrapText="1"/>
    </xf>
    <xf numFmtId="0" fontId="4" fillId="7" borderId="8" xfId="0" applyFont="1" applyFill="1" applyBorder="1" applyAlignment="1">
      <alignment horizontal="center" vertical="center" wrapText="1"/>
    </xf>
    <xf numFmtId="166" fontId="4" fillId="6" borderId="8" xfId="2" applyNumberFormat="1" applyFont="1" applyFill="1" applyBorder="1"/>
    <xf numFmtId="166" fontId="4" fillId="8" borderId="5" xfId="2" applyNumberFormat="1" applyFont="1" applyFill="1" applyBorder="1"/>
    <xf numFmtId="166" fontId="4" fillId="8" borderId="8" xfId="2" applyNumberFormat="1" applyFont="1" applyFill="1" applyBorder="1"/>
    <xf numFmtId="0" fontId="4" fillId="8" borderId="8" xfId="0" applyFont="1" applyFill="1" applyBorder="1" applyAlignment="1">
      <alignment horizontal="center" vertical="center" wrapText="1"/>
    </xf>
    <xf numFmtId="0" fontId="10" fillId="0" borderId="0" xfId="0" applyFont="1" applyAlignment="1">
      <alignment horizontal="left"/>
    </xf>
    <xf numFmtId="166" fontId="2" fillId="0" borderId="0" xfId="0" applyNumberFormat="1" applyFont="1"/>
    <xf numFmtId="166" fontId="4" fillId="0" borderId="0" xfId="2" applyNumberFormat="1" applyFont="1" applyFill="1" applyBorder="1"/>
    <xf numFmtId="166" fontId="4" fillId="8" borderId="16" xfId="2" applyNumberFormat="1" applyFont="1" applyFill="1" applyBorder="1"/>
    <xf numFmtId="166" fontId="4" fillId="6" borderId="14" xfId="2" applyNumberFormat="1" applyFont="1" applyFill="1" applyBorder="1"/>
    <xf numFmtId="166" fontId="4" fillId="8" borderId="55" xfId="2" applyNumberFormat="1" applyFont="1" applyFill="1" applyBorder="1"/>
    <xf numFmtId="166" fontId="4" fillId="6" borderId="64" xfId="2" applyNumberFormat="1" applyFont="1" applyFill="1" applyBorder="1"/>
    <xf numFmtId="0" fontId="11" fillId="0" borderId="0" xfId="0" applyFont="1" applyAlignment="1">
      <alignment vertical="top" wrapText="1"/>
    </xf>
    <xf numFmtId="0" fontId="4" fillId="2" borderId="8" xfId="0" applyFont="1" applyFill="1" applyBorder="1" applyAlignment="1">
      <alignment horizontal="center"/>
    </xf>
    <xf numFmtId="0" fontId="9" fillId="5" borderId="13" xfId="0" applyFont="1" applyFill="1" applyBorder="1" applyAlignment="1">
      <alignment wrapText="1"/>
    </xf>
    <xf numFmtId="167" fontId="4" fillId="2" borderId="8" xfId="1" applyNumberFormat="1" applyFont="1" applyFill="1" applyBorder="1" applyAlignment="1">
      <alignment horizontal="center"/>
    </xf>
    <xf numFmtId="166" fontId="4" fillId="0" borderId="8" xfId="2" applyNumberFormat="1" applyFont="1" applyFill="1" applyBorder="1" applyAlignment="1">
      <alignment horizontal="center"/>
    </xf>
    <xf numFmtId="166" fontId="4" fillId="2" borderId="8" xfId="2" applyNumberFormat="1" applyFont="1" applyFill="1" applyBorder="1" applyAlignment="1">
      <alignment horizontal="center"/>
    </xf>
    <xf numFmtId="166" fontId="2" fillId="10" borderId="18" xfId="0" applyNumberFormat="1" applyFont="1" applyFill="1" applyBorder="1"/>
    <xf numFmtId="166" fontId="2" fillId="10" borderId="13" xfId="0" applyNumberFormat="1" applyFont="1" applyFill="1" applyBorder="1"/>
    <xf numFmtId="166" fontId="2" fillId="10" borderId="50" xfId="0" applyNumberFormat="1" applyFont="1" applyFill="1" applyBorder="1"/>
    <xf numFmtId="166" fontId="2" fillId="10" borderId="51" xfId="0" applyNumberFormat="1" applyFont="1" applyFill="1" applyBorder="1"/>
    <xf numFmtId="166" fontId="0" fillId="11" borderId="14" xfId="0" applyNumberFormat="1" applyFill="1" applyBorder="1"/>
    <xf numFmtId="166" fontId="0" fillId="11" borderId="46" xfId="0" applyNumberFormat="1" applyFill="1" applyBorder="1"/>
    <xf numFmtId="166" fontId="0" fillId="11" borderId="14" xfId="0" applyNumberFormat="1" applyFill="1" applyBorder="1" applyAlignment="1">
      <alignment horizontal="center"/>
    </xf>
    <xf numFmtId="166" fontId="0" fillId="11" borderId="42" xfId="0" applyNumberFormat="1" applyFill="1" applyBorder="1"/>
    <xf numFmtId="0" fontId="2" fillId="10" borderId="20" xfId="0" applyFont="1" applyFill="1" applyBorder="1" applyAlignment="1">
      <alignment horizontal="left"/>
    </xf>
    <xf numFmtId="0" fontId="2" fillId="10" borderId="49" xfId="0" applyFont="1" applyFill="1" applyBorder="1" applyAlignment="1">
      <alignment horizontal="center"/>
    </xf>
    <xf numFmtId="0" fontId="0" fillId="11" borderId="41" xfId="0" applyFill="1" applyBorder="1"/>
    <xf numFmtId="0" fontId="2" fillId="12" borderId="49" xfId="0" applyFont="1" applyFill="1" applyBorder="1" applyAlignment="1">
      <alignment horizontal="center" vertical="center"/>
    </xf>
    <xf numFmtId="0" fontId="17" fillId="11" borderId="42" xfId="0" applyFont="1" applyFill="1" applyBorder="1" applyAlignment="1">
      <alignment horizontal="center"/>
    </xf>
    <xf numFmtId="0" fontId="17" fillId="11" borderId="43" xfId="0" applyFont="1" applyFill="1" applyBorder="1" applyAlignment="1">
      <alignment horizontal="center"/>
    </xf>
    <xf numFmtId="0" fontId="17" fillId="11" borderId="44" xfId="0" applyFont="1" applyFill="1" applyBorder="1" applyAlignment="1">
      <alignment horizontal="left"/>
    </xf>
    <xf numFmtId="0" fontId="17" fillId="11" borderId="45" xfId="0" applyFont="1" applyFill="1" applyBorder="1" applyAlignment="1">
      <alignment horizontal="left"/>
    </xf>
    <xf numFmtId="0" fontId="17" fillId="11" borderId="47" xfId="0" applyFont="1" applyFill="1" applyBorder="1" applyAlignment="1">
      <alignment horizontal="left" wrapText="1"/>
    </xf>
    <xf numFmtId="0" fontId="4" fillId="3" borderId="6" xfId="0" applyFont="1" applyFill="1" applyBorder="1" applyProtection="1">
      <protection locked="0"/>
    </xf>
    <xf numFmtId="0" fontId="4" fillId="3" borderId="9" xfId="0" applyFont="1" applyFill="1" applyBorder="1" applyProtection="1">
      <protection locked="0"/>
    </xf>
    <xf numFmtId="164" fontId="4" fillId="5" borderId="9" xfId="1" applyNumberFormat="1" applyFont="1" applyFill="1" applyBorder="1" applyProtection="1">
      <protection locked="0"/>
    </xf>
    <xf numFmtId="0" fontId="4" fillId="5" borderId="9" xfId="0" applyFont="1" applyFill="1" applyBorder="1" applyProtection="1">
      <protection locked="0"/>
    </xf>
    <xf numFmtId="164" fontId="4" fillId="5" borderId="12" xfId="1" applyNumberFormat="1" applyFont="1" applyFill="1" applyBorder="1" applyProtection="1">
      <protection locked="0"/>
    </xf>
    <xf numFmtId="165" fontId="4" fillId="9" borderId="14" xfId="3" applyNumberFormat="1" applyFont="1" applyFill="1" applyBorder="1" applyAlignment="1" applyProtection="1">
      <alignment horizontal="center"/>
      <protection locked="0"/>
    </xf>
    <xf numFmtId="10" fontId="4" fillId="3" borderId="19" xfId="3" applyNumberFormat="1" applyFont="1" applyFill="1" applyBorder="1" applyAlignment="1" applyProtection="1">
      <alignment horizontal="center"/>
      <protection locked="0"/>
    </xf>
    <xf numFmtId="165" fontId="4" fillId="5" borderId="14" xfId="3" applyNumberFormat="1" applyFont="1" applyFill="1" applyBorder="1" applyAlignment="1" applyProtection="1">
      <alignment horizontal="center"/>
      <protection locked="0"/>
    </xf>
    <xf numFmtId="169" fontId="4" fillId="5" borderId="9" xfId="1" applyNumberFormat="1" applyFont="1" applyFill="1" applyBorder="1" applyProtection="1">
      <protection locked="0"/>
    </xf>
    <xf numFmtId="0" fontId="9" fillId="3" borderId="13" xfId="0" applyFont="1" applyFill="1" applyBorder="1" applyAlignment="1">
      <alignment wrapText="1"/>
    </xf>
    <xf numFmtId="0" fontId="10" fillId="0" borderId="0" xfId="0" applyFont="1"/>
    <xf numFmtId="0" fontId="11" fillId="0" borderId="0" xfId="0" applyFont="1" applyAlignment="1">
      <alignment vertical="center" wrapText="1"/>
    </xf>
    <xf numFmtId="0" fontId="22" fillId="0" borderId="0" xfId="0" applyFont="1" applyAlignment="1">
      <alignment vertical="top" wrapText="1"/>
    </xf>
    <xf numFmtId="3" fontId="0" fillId="0" borderId="0" xfId="0" applyNumberFormat="1"/>
    <xf numFmtId="0" fontId="4" fillId="9" borderId="9" xfId="0" applyFont="1" applyFill="1" applyBorder="1" applyProtection="1">
      <protection locked="0"/>
    </xf>
    <xf numFmtId="0" fontId="4" fillId="2" borderId="24" xfId="0" applyFont="1" applyFill="1" applyBorder="1" applyAlignment="1">
      <alignment horizontal="left"/>
    </xf>
    <xf numFmtId="0" fontId="4" fillId="2" borderId="16" xfId="0" applyFont="1" applyFill="1" applyBorder="1" applyAlignment="1">
      <alignment horizontal="left"/>
    </xf>
    <xf numFmtId="0" fontId="4" fillId="2" borderId="17" xfId="0" applyFont="1" applyFill="1" applyBorder="1" applyAlignment="1">
      <alignment horizontal="left"/>
    </xf>
    <xf numFmtId="0" fontId="4" fillId="2" borderId="35" xfId="0" applyFont="1" applyFill="1" applyBorder="1" applyAlignment="1">
      <alignment horizontal="left"/>
    </xf>
    <xf numFmtId="0" fontId="4" fillId="2" borderId="36" xfId="0" applyFont="1" applyFill="1" applyBorder="1" applyAlignment="1">
      <alignment horizontal="left"/>
    </xf>
    <xf numFmtId="0" fontId="4" fillId="2" borderId="37" xfId="0" applyFont="1" applyFill="1" applyBorder="1" applyAlignment="1">
      <alignment horizontal="left"/>
    </xf>
    <xf numFmtId="0" fontId="7" fillId="10" borderId="39" xfId="0" applyFont="1" applyFill="1" applyBorder="1" applyAlignment="1">
      <alignment horizontal="center" vertical="center" wrapText="1"/>
    </xf>
    <xf numFmtId="0" fontId="7" fillId="10" borderId="40" xfId="0" applyFont="1" applyFill="1" applyBorder="1" applyAlignment="1">
      <alignment horizontal="center" vertical="center" wrapText="1"/>
    </xf>
    <xf numFmtId="0" fontId="7" fillId="10" borderId="48"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0" fillId="0" borderId="20" xfId="0" applyBorder="1" applyAlignment="1">
      <alignment horizontal="left"/>
    </xf>
    <xf numFmtId="0" fontId="0" fillId="0" borderId="21" xfId="0" applyBorder="1" applyAlignment="1">
      <alignment horizontal="left"/>
    </xf>
    <xf numFmtId="0" fontId="0" fillId="0" borderId="25" xfId="0" applyBorder="1" applyAlignment="1">
      <alignment horizontal="left"/>
    </xf>
    <xf numFmtId="0" fontId="3" fillId="2" borderId="26" xfId="0" applyFont="1" applyFill="1" applyBorder="1" applyAlignment="1">
      <alignment horizontal="center"/>
    </xf>
    <xf numFmtId="0" fontId="3" fillId="2" borderId="27" xfId="0" applyFont="1" applyFill="1" applyBorder="1" applyAlignment="1">
      <alignment horizontal="center"/>
    </xf>
    <xf numFmtId="0" fontId="3" fillId="2" borderId="28" xfId="0" applyFont="1" applyFill="1" applyBorder="1" applyAlignment="1">
      <alignment horizontal="center"/>
    </xf>
    <xf numFmtId="0" fontId="4" fillId="2" borderId="29" xfId="0" applyFont="1" applyFill="1" applyBorder="1" applyAlignment="1">
      <alignment horizontal="left"/>
    </xf>
    <xf numFmtId="0" fontId="4" fillId="2" borderId="5" xfId="0" applyFont="1" applyFill="1" applyBorder="1" applyAlignment="1">
      <alignment horizontal="left"/>
    </xf>
    <xf numFmtId="0" fontId="4" fillId="2" borderId="30" xfId="0" applyFont="1" applyFill="1" applyBorder="1" applyAlignment="1">
      <alignment horizontal="left"/>
    </xf>
    <xf numFmtId="0" fontId="4" fillId="2" borderId="32" xfId="0" applyFont="1" applyFill="1" applyBorder="1" applyAlignment="1">
      <alignment horizontal="left"/>
    </xf>
    <xf numFmtId="0" fontId="4" fillId="2" borderId="8" xfId="0" applyFont="1" applyFill="1" applyBorder="1" applyAlignment="1">
      <alignment horizontal="left"/>
    </xf>
    <xf numFmtId="0" fontId="4" fillId="2" borderId="33" xfId="0" applyFont="1" applyFill="1" applyBorder="1" applyAlignment="1">
      <alignment horizontal="left"/>
    </xf>
    <xf numFmtId="0" fontId="3" fillId="2" borderId="8" xfId="0" applyFont="1" applyFill="1" applyBorder="1" applyAlignment="1">
      <alignment horizontal="center"/>
    </xf>
    <xf numFmtId="0" fontId="4" fillId="2" borderId="8"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4" fillId="2" borderId="17" xfId="0" applyFont="1" applyFill="1" applyBorder="1" applyAlignment="1">
      <alignment horizontal="center"/>
    </xf>
    <xf numFmtId="0" fontId="4" fillId="2" borderId="7" xfId="0" applyFont="1" applyFill="1" applyBorder="1" applyAlignment="1">
      <alignment horizontal="left"/>
    </xf>
    <xf numFmtId="0" fontId="10" fillId="0" borderId="0" xfId="0" applyFont="1" applyAlignment="1">
      <alignment horizontal="left" wrapText="1"/>
    </xf>
    <xf numFmtId="0" fontId="10" fillId="0" borderId="0" xfId="0" applyFont="1" applyAlignment="1">
      <alignment horizontal="left"/>
    </xf>
    <xf numFmtId="0" fontId="4" fillId="2" borderId="22" xfId="0" applyFont="1" applyFill="1" applyBorder="1" applyAlignment="1">
      <alignment horizontal="center"/>
    </xf>
    <xf numFmtId="0" fontId="4" fillId="2" borderId="23" xfId="0" applyFont="1" applyFill="1" applyBorder="1" applyAlignment="1">
      <alignment horizont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63" xfId="0" applyFont="1" applyBorder="1" applyAlignment="1">
      <alignment horizontal="center" vertical="center"/>
    </xf>
    <xf numFmtId="0" fontId="4" fillId="2" borderId="52" xfId="0" applyFont="1" applyFill="1" applyBorder="1" applyAlignment="1">
      <alignment horizontal="center"/>
    </xf>
    <xf numFmtId="0" fontId="4" fillId="2" borderId="53" xfId="0" applyFont="1" applyFill="1" applyBorder="1" applyAlignment="1">
      <alignment horizontal="center"/>
    </xf>
    <xf numFmtId="0" fontId="4" fillId="2" borderId="54" xfId="0" applyFont="1" applyFill="1" applyBorder="1" applyAlignment="1">
      <alignment horizontal="center"/>
    </xf>
    <xf numFmtId="9" fontId="6" fillId="2" borderId="14" xfId="3" applyFont="1" applyFill="1" applyBorder="1" applyAlignment="1" applyProtection="1">
      <alignment horizontal="center" vertical="center" wrapText="1"/>
    </xf>
    <xf numFmtId="0" fontId="3" fillId="2" borderId="46" xfId="0" applyFont="1" applyFill="1" applyBorder="1" applyAlignment="1">
      <alignment horizontal="center" wrapText="1"/>
    </xf>
    <xf numFmtId="0" fontId="3" fillId="2" borderId="56" xfId="0" applyFont="1" applyFill="1" applyBorder="1" applyAlignment="1">
      <alignment horizontal="center"/>
    </xf>
    <xf numFmtId="0" fontId="3" fillId="2" borderId="61" xfId="0" applyFont="1" applyFill="1" applyBorder="1" applyAlignment="1">
      <alignment horizontal="center"/>
    </xf>
    <xf numFmtId="0" fontId="8" fillId="0" borderId="62" xfId="0" applyFont="1" applyBorder="1" applyAlignment="1">
      <alignment horizontal="left" vertical="top" wrapText="1"/>
    </xf>
    <xf numFmtId="0" fontId="8" fillId="0" borderId="0" xfId="0" applyFont="1" applyAlignment="1">
      <alignment horizontal="left" vertical="top" wrapText="1"/>
    </xf>
    <xf numFmtId="0" fontId="4" fillId="2" borderId="10" xfId="0" applyFont="1" applyFill="1" applyBorder="1" applyAlignment="1">
      <alignment horizontal="left"/>
    </xf>
    <xf numFmtId="0" fontId="4" fillId="2" borderId="11" xfId="0" applyFont="1" applyFill="1" applyBorder="1" applyAlignment="1">
      <alignment horizontal="left"/>
    </xf>
    <xf numFmtId="0" fontId="4" fillId="2" borderId="14" xfId="0" applyFont="1" applyFill="1" applyBorder="1" applyAlignment="1">
      <alignment horizontal="center"/>
    </xf>
    <xf numFmtId="0" fontId="4" fillId="2" borderId="46" xfId="0" applyFont="1" applyFill="1" applyBorder="1" applyAlignment="1">
      <alignment horizontal="center"/>
    </xf>
    <xf numFmtId="0" fontId="4" fillId="2" borderId="56" xfId="0" applyFont="1" applyFill="1" applyBorder="1" applyAlignment="1">
      <alignment horizontal="center"/>
    </xf>
    <xf numFmtId="0" fontId="4" fillId="2" borderId="60" xfId="0" applyFont="1" applyFill="1" applyBorder="1" applyAlignment="1">
      <alignment horizontal="center"/>
    </xf>
    <xf numFmtId="0" fontId="3" fillId="2" borderId="57" xfId="0" applyFont="1" applyFill="1" applyBorder="1" applyAlignment="1">
      <alignment horizontal="center"/>
    </xf>
    <xf numFmtId="0" fontId="3" fillId="2" borderId="58" xfId="0" applyFont="1" applyFill="1" applyBorder="1" applyAlignment="1">
      <alignment horizontal="center"/>
    </xf>
    <xf numFmtId="0" fontId="3" fillId="2" borderId="59" xfId="0" applyFont="1" applyFill="1" applyBorder="1" applyAlignment="1">
      <alignment horizontal="center"/>
    </xf>
    <xf numFmtId="0" fontId="4" fillId="2" borderId="5" xfId="0" applyFont="1" applyFill="1" applyBorder="1" applyAlignment="1">
      <alignment horizontal="center"/>
    </xf>
    <xf numFmtId="0" fontId="10" fillId="0" borderId="23" xfId="0" applyFont="1" applyBorder="1" applyAlignment="1">
      <alignment horizontal="left" vertical="top" wrapText="1"/>
    </xf>
    <xf numFmtId="0" fontId="10" fillId="0" borderId="0" xfId="0" applyFont="1" applyAlignment="1">
      <alignment horizontal="left" vertical="top" wrapText="1"/>
    </xf>
    <xf numFmtId="0" fontId="2" fillId="0" borderId="46" xfId="0" applyFont="1" applyBorder="1" applyAlignment="1">
      <alignment horizontal="center" vertical="center"/>
    </xf>
    <xf numFmtId="0" fontId="2" fillId="0" borderId="56" xfId="0" applyFont="1" applyBorder="1" applyAlignment="1">
      <alignment horizontal="center" vertical="center"/>
    </xf>
    <xf numFmtId="0" fontId="2" fillId="0" borderId="61" xfId="0" applyFont="1" applyBorder="1" applyAlignment="1">
      <alignment horizontal="center" vertical="center"/>
    </xf>
    <xf numFmtId="0" fontId="10" fillId="0" borderId="65" xfId="0" applyFont="1" applyBorder="1" applyAlignment="1">
      <alignment horizontal="left" wrapText="1"/>
    </xf>
    <xf numFmtId="0" fontId="21" fillId="0" borderId="0" xfId="0" applyFont="1" applyAlignment="1">
      <alignment horizontal="center" vertical="center"/>
    </xf>
    <xf numFmtId="0" fontId="18" fillId="0" borderId="0" xfId="0" applyFont="1" applyAlignment="1">
      <alignment horizontal="left" vertical="center" wrapText="1"/>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4" fillId="2" borderId="4" xfId="0" applyFont="1" applyFill="1" applyBorder="1" applyAlignment="1">
      <alignment horizontal="left"/>
    </xf>
    <xf numFmtId="0" fontId="14" fillId="0" borderId="0" xfId="0" applyFont="1" applyAlignment="1">
      <alignment horizontal="left"/>
    </xf>
    <xf numFmtId="0" fontId="11" fillId="0" borderId="0" xfId="0" applyFont="1" applyAlignment="1">
      <alignment horizontal="left" vertical="center" wrapText="1"/>
    </xf>
    <xf numFmtId="0" fontId="7" fillId="0" borderId="39"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48" xfId="0" applyFont="1" applyBorder="1" applyAlignment="1">
      <alignment horizontal="center" vertical="center" wrapText="1"/>
    </xf>
  </cellXfs>
  <cellStyles count="4">
    <cellStyle name="Milliers" xfId="1" builtinId="3"/>
    <cellStyle name="Monétaire" xfId="2" builtinId="4"/>
    <cellStyle name="Normal" xfId="0" builtinId="0"/>
    <cellStyle name="Pourcentage" xfId="3" builtinId="5"/>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F1A983"/>
      <color rgb="FFD87A8C"/>
      <color rgb="FFD97A8C"/>
      <color rgb="FFF2D2D9"/>
      <color rgb="FFC0E4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3" Type="http://schemas.openxmlformats.org/officeDocument/2006/relationships/image" Target="../media/image3.png"/><Relationship Id="rId7" Type="http://schemas.openxmlformats.org/officeDocument/2006/relationships/image" Target="../media/image7.jp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image" Target="../media/image7.jpg"/></Relationships>
</file>

<file path=xl/drawings/drawing1.xml><?xml version="1.0" encoding="utf-8"?>
<xdr:wsDr xmlns:xdr="http://schemas.openxmlformats.org/drawingml/2006/spreadsheetDrawing" xmlns:a="http://schemas.openxmlformats.org/drawingml/2006/main">
  <xdr:twoCellAnchor>
    <xdr:from>
      <xdr:col>7</xdr:col>
      <xdr:colOff>370962</xdr:colOff>
      <xdr:row>35</xdr:row>
      <xdr:rowOff>111200</xdr:rowOff>
    </xdr:from>
    <xdr:to>
      <xdr:col>17</xdr:col>
      <xdr:colOff>491066</xdr:colOff>
      <xdr:row>44</xdr:row>
      <xdr:rowOff>220134</xdr:rowOff>
    </xdr:to>
    <xdr:sp macro="" textlink="">
      <xdr:nvSpPr>
        <xdr:cNvPr id="145" name="Rectangle : coins arrondis 1">
          <a:extLst>
            <a:ext uri="{FF2B5EF4-FFF2-40B4-BE49-F238E27FC236}">
              <a16:creationId xmlns:a16="http://schemas.microsoft.com/office/drawing/2014/main" id="{46A291F8-6B78-D3B1-4188-C6E0C8031CD8}"/>
            </a:ext>
          </a:extLst>
        </xdr:cNvPr>
        <xdr:cNvSpPr/>
      </xdr:nvSpPr>
      <xdr:spPr>
        <a:xfrm>
          <a:off x="8185695" y="9399133"/>
          <a:ext cx="6893438" cy="2310268"/>
        </a:xfrm>
        <a:prstGeom prst="roundRect">
          <a:avLst>
            <a:gd name="adj" fmla="val 841"/>
          </a:avLst>
        </a:prstGeom>
        <a:blipFill>
          <a:blip xmlns:r="http://schemas.openxmlformats.org/officeDocument/2006/relationships" r:embed="rId1"/>
          <a:stretch>
            <a:fillRect/>
          </a:stretch>
        </a:blipFill>
        <a:ln>
          <a:solidFill>
            <a:srgbClr val="D87A8C"/>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424837</xdr:colOff>
      <xdr:row>47</xdr:row>
      <xdr:rowOff>57181</xdr:rowOff>
    </xdr:from>
    <xdr:to>
      <xdr:col>17</xdr:col>
      <xdr:colOff>507999</xdr:colOff>
      <xdr:row>58</xdr:row>
      <xdr:rowOff>190500</xdr:rowOff>
    </xdr:to>
    <xdr:sp macro="" textlink="">
      <xdr:nvSpPr>
        <xdr:cNvPr id="146" name="Rectangle : coins arrondis 2">
          <a:extLst>
            <a:ext uri="{FF2B5EF4-FFF2-40B4-BE49-F238E27FC236}">
              <a16:creationId xmlns:a16="http://schemas.microsoft.com/office/drawing/2014/main" id="{3A95C8FC-8377-D94A-96EF-374B14977EA2}"/>
            </a:ext>
          </a:extLst>
        </xdr:cNvPr>
        <xdr:cNvSpPr/>
      </xdr:nvSpPr>
      <xdr:spPr>
        <a:xfrm>
          <a:off x="8235337" y="12492598"/>
          <a:ext cx="6856495" cy="2874402"/>
        </a:xfrm>
        <a:prstGeom prst="roundRect">
          <a:avLst>
            <a:gd name="adj" fmla="val 841"/>
          </a:avLst>
        </a:prstGeom>
        <a:blipFill>
          <a:blip xmlns:r="http://schemas.openxmlformats.org/officeDocument/2006/relationships" r:embed="rId2"/>
          <a:stretch>
            <a:fillRect/>
          </a:stretch>
        </a:blipFill>
        <a:ln>
          <a:solidFill>
            <a:srgbClr val="D87A8C"/>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427315</xdr:colOff>
      <xdr:row>59</xdr:row>
      <xdr:rowOff>133467</xdr:rowOff>
    </xdr:from>
    <xdr:to>
      <xdr:col>17</xdr:col>
      <xdr:colOff>508000</xdr:colOff>
      <xdr:row>71</xdr:row>
      <xdr:rowOff>63501</xdr:rowOff>
    </xdr:to>
    <xdr:sp macro="" textlink="">
      <xdr:nvSpPr>
        <xdr:cNvPr id="147" name="Rectangle : coins arrondis 3">
          <a:extLst>
            <a:ext uri="{FF2B5EF4-FFF2-40B4-BE49-F238E27FC236}">
              <a16:creationId xmlns:a16="http://schemas.microsoft.com/office/drawing/2014/main" id="{6026B1CD-FDAA-B144-90E5-DC30F97B86C7}"/>
            </a:ext>
          </a:extLst>
        </xdr:cNvPr>
        <xdr:cNvSpPr/>
      </xdr:nvSpPr>
      <xdr:spPr>
        <a:xfrm>
          <a:off x="8237815" y="15511050"/>
          <a:ext cx="6854018" cy="2374784"/>
        </a:xfrm>
        <a:prstGeom prst="roundRect">
          <a:avLst>
            <a:gd name="adj" fmla="val 841"/>
          </a:avLst>
        </a:prstGeom>
        <a:blipFill>
          <a:blip xmlns:r="http://schemas.openxmlformats.org/officeDocument/2006/relationships" r:embed="rId3"/>
          <a:stretch>
            <a:fillRect/>
          </a:stretch>
        </a:blipFill>
        <a:ln>
          <a:solidFill>
            <a:srgbClr val="D87A8C"/>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412031</xdr:colOff>
      <xdr:row>72</xdr:row>
      <xdr:rowOff>40661</xdr:rowOff>
    </xdr:from>
    <xdr:to>
      <xdr:col>17</xdr:col>
      <xdr:colOff>518584</xdr:colOff>
      <xdr:row>84</xdr:row>
      <xdr:rowOff>42332</xdr:rowOff>
    </xdr:to>
    <xdr:sp macro="" textlink="">
      <xdr:nvSpPr>
        <xdr:cNvPr id="148" name="Rectangle : coins arrondis 4">
          <a:extLst>
            <a:ext uri="{FF2B5EF4-FFF2-40B4-BE49-F238E27FC236}">
              <a16:creationId xmlns:a16="http://schemas.microsoft.com/office/drawing/2014/main" id="{B50CBB09-56CD-2B4C-8632-D51ED75E82F7}"/>
            </a:ext>
          </a:extLst>
        </xdr:cNvPr>
        <xdr:cNvSpPr/>
      </xdr:nvSpPr>
      <xdr:spPr>
        <a:xfrm>
          <a:off x="8222531" y="18064078"/>
          <a:ext cx="6879886" cy="2668671"/>
        </a:xfrm>
        <a:prstGeom prst="roundRect">
          <a:avLst>
            <a:gd name="adj" fmla="val 841"/>
          </a:avLst>
        </a:prstGeom>
        <a:blipFill>
          <a:blip xmlns:r="http://schemas.openxmlformats.org/officeDocument/2006/relationships" r:embed="rId4"/>
          <a:stretch>
            <a:fillRect/>
          </a:stretch>
        </a:blipFill>
        <a:ln>
          <a:solidFill>
            <a:srgbClr val="D87A8C"/>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373506</xdr:colOff>
      <xdr:row>4</xdr:row>
      <xdr:rowOff>76970</xdr:rowOff>
    </xdr:from>
    <xdr:to>
      <xdr:col>17</xdr:col>
      <xdr:colOff>475287</xdr:colOff>
      <xdr:row>25</xdr:row>
      <xdr:rowOff>105557</xdr:rowOff>
    </xdr:to>
    <xdr:sp macro="" textlink="">
      <xdr:nvSpPr>
        <xdr:cNvPr id="150" name="Rectangle : coins arrondis 9">
          <a:extLst>
            <a:ext uri="{FF2B5EF4-FFF2-40B4-BE49-F238E27FC236}">
              <a16:creationId xmlns:a16="http://schemas.microsoft.com/office/drawing/2014/main" id="{6B00244B-6929-014A-AD95-E3E11CF2172C}"/>
            </a:ext>
          </a:extLst>
        </xdr:cNvPr>
        <xdr:cNvSpPr/>
      </xdr:nvSpPr>
      <xdr:spPr>
        <a:xfrm>
          <a:off x="8184006" y="2616970"/>
          <a:ext cx="6875114" cy="4600587"/>
        </a:xfrm>
        <a:prstGeom prst="roundRect">
          <a:avLst>
            <a:gd name="adj" fmla="val 841"/>
          </a:avLst>
        </a:prstGeom>
        <a:blipFill>
          <a:blip xmlns:r="http://schemas.openxmlformats.org/officeDocument/2006/relationships" r:embed="rId5"/>
          <a:stretch>
            <a:fillRect/>
          </a:stretch>
        </a:blipFill>
        <a:ln>
          <a:solidFill>
            <a:srgbClr val="D87A8C"/>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381817</xdr:colOff>
      <xdr:row>28</xdr:row>
      <xdr:rowOff>133056</xdr:rowOff>
    </xdr:from>
    <xdr:to>
      <xdr:col>17</xdr:col>
      <xdr:colOff>486834</xdr:colOff>
      <xdr:row>34</xdr:row>
      <xdr:rowOff>95250</xdr:rowOff>
    </xdr:to>
    <xdr:sp macro="" textlink="">
      <xdr:nvSpPr>
        <xdr:cNvPr id="144" name="Rectangle : coins arrondis 5">
          <a:extLst>
            <a:ext uri="{FF2B5EF4-FFF2-40B4-BE49-F238E27FC236}">
              <a16:creationId xmlns:a16="http://schemas.microsoft.com/office/drawing/2014/main" id="{3C1A75D4-8814-D647-BDAA-77CEDCC96AB0}"/>
            </a:ext>
          </a:extLst>
        </xdr:cNvPr>
        <xdr:cNvSpPr/>
      </xdr:nvSpPr>
      <xdr:spPr>
        <a:xfrm>
          <a:off x="8192317" y="7816556"/>
          <a:ext cx="6878350" cy="1422694"/>
        </a:xfrm>
        <a:prstGeom prst="roundRect">
          <a:avLst>
            <a:gd name="adj" fmla="val 841"/>
          </a:avLst>
        </a:prstGeom>
        <a:blipFill>
          <a:blip xmlns:r="http://schemas.openxmlformats.org/officeDocument/2006/relationships" r:embed="rId6"/>
          <a:stretch>
            <a:fillRect/>
          </a:stretch>
        </a:blipFill>
        <a:ln>
          <a:solidFill>
            <a:srgbClr val="D87A8C"/>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oneCellAnchor>
    <xdr:from>
      <xdr:col>0</xdr:col>
      <xdr:colOff>136074</xdr:colOff>
      <xdr:row>0</xdr:row>
      <xdr:rowOff>182858</xdr:rowOff>
    </xdr:from>
    <xdr:ext cx="2385784" cy="650485"/>
    <xdr:pic>
      <xdr:nvPicPr>
        <xdr:cNvPr id="16" name="Image 6">
          <a:extLst>
            <a:ext uri="{FF2B5EF4-FFF2-40B4-BE49-F238E27FC236}">
              <a16:creationId xmlns:a16="http://schemas.microsoft.com/office/drawing/2014/main" id="{5984B240-814A-3C9C-64DA-889F98603AEF}"/>
            </a:ext>
          </a:extLst>
        </xdr:cNvPr>
        <xdr:cNvPicPr>
          <a:picLocks noChangeAspect="1"/>
        </xdr:cNvPicPr>
      </xdr:nvPicPr>
      <xdr:blipFill>
        <a:blip xmlns:r="http://schemas.openxmlformats.org/officeDocument/2006/relationships" r:embed="rId7"/>
        <a:stretch>
          <a:fillRect/>
        </a:stretch>
      </xdr:blipFill>
      <xdr:spPr>
        <a:xfrm>
          <a:off x="136074" y="182858"/>
          <a:ext cx="2385784" cy="650485"/>
        </a:xfrm>
        <a:prstGeom prst="rect">
          <a:avLst/>
        </a:prstGeom>
      </xdr:spPr>
    </xdr:pic>
    <xdr:clientData/>
  </xdr:oneCellAnchor>
  <xdr:twoCellAnchor>
    <xdr:from>
      <xdr:col>7</xdr:col>
      <xdr:colOff>274070</xdr:colOff>
      <xdr:row>0</xdr:row>
      <xdr:rowOff>58550</xdr:rowOff>
    </xdr:from>
    <xdr:to>
      <xdr:col>10</xdr:col>
      <xdr:colOff>280148</xdr:colOff>
      <xdr:row>1</xdr:row>
      <xdr:rowOff>581063</xdr:rowOff>
    </xdr:to>
    <xdr:grpSp>
      <xdr:nvGrpSpPr>
        <xdr:cNvPr id="7" name="Groupe 6">
          <a:extLst>
            <a:ext uri="{FF2B5EF4-FFF2-40B4-BE49-F238E27FC236}">
              <a16:creationId xmlns:a16="http://schemas.microsoft.com/office/drawing/2014/main" id="{6FFF756A-9237-7B7E-695C-5B9D787341CC}"/>
            </a:ext>
          </a:extLst>
        </xdr:cNvPr>
        <xdr:cNvGrpSpPr/>
      </xdr:nvGrpSpPr>
      <xdr:grpSpPr>
        <a:xfrm>
          <a:off x="8088803" y="58550"/>
          <a:ext cx="2038078" cy="1386113"/>
          <a:chOff x="0" y="0"/>
          <a:chExt cx="2019935" cy="1384817"/>
        </a:xfrm>
      </xdr:grpSpPr>
      <xdr:sp macro="" textlink="">
        <xdr:nvSpPr>
          <xdr:cNvPr id="9" name="Zone de texte 1042893893">
            <a:extLst>
              <a:ext uri="{FF2B5EF4-FFF2-40B4-BE49-F238E27FC236}">
                <a16:creationId xmlns:a16="http://schemas.microsoft.com/office/drawing/2014/main" id="{B0F4C84E-C0C8-A173-F5F9-8C3BC7913F07}"/>
              </a:ext>
            </a:extLst>
          </xdr:cNvPr>
          <xdr:cNvSpPr txBox="1">
            <a:spLocks/>
          </xdr:cNvSpPr>
        </xdr:nvSpPr>
        <xdr:spPr>
          <a:xfrm>
            <a:off x="85060" y="0"/>
            <a:ext cx="1614805" cy="339622"/>
          </a:xfrm>
          <a:prstGeom prst="rect">
            <a:avLst/>
          </a:prstGeom>
          <a:noFill/>
          <a:ln>
            <a:noFill/>
          </a:ln>
          <a:effectLst/>
          <a:extLst>
            <a:ext uri="{C572A759-6A51-4108-AA02-DFA0A04FC94B}">
              <ma14:wrappingTextBoxFlag xmlns:lc="http://schemas.openxmlformats.org/drawingml/2006/lockedCanvas" xmlns:arto="http://schemas.microsoft.com/office/word/2006/arto" xmlns:ma14="http://schemas.microsoft.com/office/mac/drawingml/2011/main" xmlns:w="http://schemas.openxmlformats.org/wordprocessingml/2006/main" xmlns:w10="urn:schemas-microsoft-com:office:word" xmlns:v="urn:schemas-microsoft-com:vml" xmlns:o="urn:schemas-microsoft-com:office:office" xmlns:mv="urn:schemas-microsoft-com:mac:vml" xmlns:mo="http://schemas.microsoft.com/office/mac/office/2008/main" xmlns="" xmlns:a16="http://schemas.microsoft.com/office/drawing/2014/main" xmlns:a14="http://schemas.microsoft.com/office/drawing/2010/main"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6sdtfl="http://schemas.microsoft.com/office/word/2024/wordml/sdtformatlock" xmlns:w16sdtdh="http://schemas.microsoft.com/office/word/2020/wordml/sdtdatahash" xmlns:w16du="http://schemas.microsoft.com/office/word/2023/wordml/word16du" xmlns:w16="http://schemas.microsoft.com/office/word/2018/wordml" xmlns:w16cid="http://schemas.microsoft.com/office/word/2016/wordml/cid" xmlns:w16cex="http://schemas.microsoft.com/office/word/2018/wordml/c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oel="http://schemas.microsoft.com/office/2019/extlst"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a:ext>
          </a:extLst>
        </xdr:spPr>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400"/>
              </a:spcAft>
            </a:pPr>
            <a:r>
              <a:rPr lang="fr-FR" sz="900" b="1">
                <a:solidFill>
                  <a:srgbClr val="5A544B"/>
                </a:solidFill>
                <a:effectLst/>
                <a:latin typeface="Arial" panose="020B0604020202020204" pitchFamily="34" charset="0"/>
                <a:ea typeface="Arial" panose="020B0604020202020204" pitchFamily="34" charset="0"/>
                <a:cs typeface="Arial" panose="020B0604020202020204" pitchFamily="34" charset="0"/>
              </a:rPr>
              <a:t>Avec le soutien technique et financier de</a:t>
            </a:r>
            <a:endParaRPr lang="fr-FR" sz="1000">
              <a:solidFill>
                <a:srgbClr val="6E6E6E"/>
              </a:solidFill>
              <a:effectLst/>
              <a:latin typeface="Arial" panose="020B0604020202020204" pitchFamily="34" charset="0"/>
              <a:ea typeface="Arial" panose="020B0604020202020204" pitchFamily="34" charset="0"/>
              <a:cs typeface="Arial" panose="020B0604020202020204" pitchFamily="34" charset="0"/>
            </a:endParaRPr>
          </a:p>
        </xdr:txBody>
      </xdr:sp>
      <xdr:pic>
        <xdr:nvPicPr>
          <xdr:cNvPr id="11" name="Image 10">
            <a:extLst>
              <a:ext uri="{FF2B5EF4-FFF2-40B4-BE49-F238E27FC236}">
                <a16:creationId xmlns:a16="http://schemas.microsoft.com/office/drawing/2014/main" id="{3A0260C8-E5FF-55CB-F1CB-DC6449FFE0BD}"/>
              </a:ext>
            </a:extLst>
          </xdr:cNvPr>
          <xdr:cNvPicPr>
            <a:picLocks noChangeAspect="1"/>
          </xdr:cNvPicPr>
        </xdr:nvPicPr>
        <xdr:blipFill rotWithShape="1">
          <a:blip xmlns:r="http://schemas.openxmlformats.org/officeDocument/2006/relationships" r:embed="rId8"/>
          <a:srcRect t="24956"/>
          <a:stretch/>
        </xdr:blipFill>
        <xdr:spPr bwMode="auto">
          <a:xfrm>
            <a:off x="0" y="340242"/>
            <a:ext cx="2019935" cy="1044575"/>
          </a:xfrm>
          <a:prstGeom prst="rect">
            <a:avLst/>
          </a:prstGeom>
          <a:ln>
            <a:noFill/>
          </a:ln>
          <a:extLst>
            <a:ext uri="{53640926-AAD7-44D8-BBD7-CCE9431645EC}">
              <a14:shadowObscured xmlns:a14="http://schemas.microsoft.com/office/drawing/2010/main"/>
            </a:ext>
          </a:extLst>
        </xdr:spPr>
      </xdr:pic>
    </xdr:grpSp>
    <xdr:clientData/>
  </xdr:twoCellAnchor>
  <xdr:oneCellAnchor>
    <xdr:from>
      <xdr:col>0</xdr:col>
      <xdr:colOff>169333</xdr:colOff>
      <xdr:row>86</xdr:row>
      <xdr:rowOff>551490</xdr:rowOff>
    </xdr:from>
    <xdr:ext cx="2385784" cy="650485"/>
    <xdr:pic>
      <xdr:nvPicPr>
        <xdr:cNvPr id="151" name="Image 6">
          <a:extLst>
            <a:ext uri="{FF2B5EF4-FFF2-40B4-BE49-F238E27FC236}">
              <a16:creationId xmlns:a16="http://schemas.microsoft.com/office/drawing/2014/main" id="{3FF7CEBE-DF01-EB49-8790-21CDB2386C46}"/>
            </a:ext>
          </a:extLst>
        </xdr:cNvPr>
        <xdr:cNvPicPr>
          <a:picLocks noChangeAspect="1"/>
        </xdr:cNvPicPr>
      </xdr:nvPicPr>
      <xdr:blipFill>
        <a:blip xmlns:r="http://schemas.openxmlformats.org/officeDocument/2006/relationships" r:embed="rId7"/>
        <a:stretch>
          <a:fillRect/>
        </a:stretch>
      </xdr:blipFill>
      <xdr:spPr>
        <a:xfrm>
          <a:off x="169333" y="22416657"/>
          <a:ext cx="2385784" cy="650485"/>
        </a:xfrm>
        <a:prstGeom prst="rect">
          <a:avLst/>
        </a:prstGeom>
      </xdr:spPr>
    </xdr:pic>
    <xdr:clientData/>
  </xdr:oneCellAnchor>
  <xdr:twoCellAnchor>
    <xdr:from>
      <xdr:col>4</xdr:col>
      <xdr:colOff>418934</xdr:colOff>
      <xdr:row>86</xdr:row>
      <xdr:rowOff>150090</xdr:rowOff>
    </xdr:from>
    <xdr:to>
      <xdr:col>6</xdr:col>
      <xdr:colOff>517376</xdr:colOff>
      <xdr:row>90</xdr:row>
      <xdr:rowOff>72239</xdr:rowOff>
    </xdr:to>
    <xdr:grpSp>
      <xdr:nvGrpSpPr>
        <xdr:cNvPr id="152" name="Groupe 151">
          <a:extLst>
            <a:ext uri="{FF2B5EF4-FFF2-40B4-BE49-F238E27FC236}">
              <a16:creationId xmlns:a16="http://schemas.microsoft.com/office/drawing/2014/main" id="{B630E0DE-A6D6-8045-A3AF-04408C0B102E}"/>
            </a:ext>
          </a:extLst>
        </xdr:cNvPr>
        <xdr:cNvGrpSpPr/>
      </xdr:nvGrpSpPr>
      <xdr:grpSpPr>
        <a:xfrm>
          <a:off x="5575134" y="21757023"/>
          <a:ext cx="2020375" cy="1378416"/>
          <a:chOff x="0" y="0"/>
          <a:chExt cx="2019935" cy="1384817"/>
        </a:xfrm>
      </xdr:grpSpPr>
      <xdr:sp macro="" textlink="">
        <xdr:nvSpPr>
          <xdr:cNvPr id="153" name="Zone de texte 1042893893">
            <a:extLst>
              <a:ext uri="{FF2B5EF4-FFF2-40B4-BE49-F238E27FC236}">
                <a16:creationId xmlns:a16="http://schemas.microsoft.com/office/drawing/2014/main" id="{94A5E3B9-48D1-5D75-57F2-7C43FA70734A}"/>
              </a:ext>
            </a:extLst>
          </xdr:cNvPr>
          <xdr:cNvSpPr txBox="1">
            <a:spLocks/>
          </xdr:cNvSpPr>
        </xdr:nvSpPr>
        <xdr:spPr>
          <a:xfrm>
            <a:off x="85060" y="0"/>
            <a:ext cx="1614805" cy="339622"/>
          </a:xfrm>
          <a:prstGeom prst="rect">
            <a:avLst/>
          </a:prstGeom>
          <a:noFill/>
          <a:ln>
            <a:noFill/>
          </a:ln>
          <a:effectLst/>
          <a:extLst>
            <a:ext uri="{C572A759-6A51-4108-AA02-DFA0A04FC94B}">
              <ma14:wrappingTextBoxFlag xmlns:lc="http://schemas.openxmlformats.org/drawingml/2006/lockedCanvas" xmlns:arto="http://schemas.microsoft.com/office/word/2006/arto" xmlns:ma14="http://schemas.microsoft.com/office/mac/drawingml/2011/main" xmlns:w="http://schemas.openxmlformats.org/wordprocessingml/2006/main" xmlns:w10="urn:schemas-microsoft-com:office:word" xmlns:v="urn:schemas-microsoft-com:vml" xmlns:o="urn:schemas-microsoft-com:office:office" xmlns:mv="urn:schemas-microsoft-com:mac:vml" xmlns:mo="http://schemas.microsoft.com/office/mac/office/2008/main" xmlns="" xmlns:a16="http://schemas.microsoft.com/office/drawing/2014/main" xmlns:a14="http://schemas.microsoft.com/office/drawing/2010/main"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6sdtfl="http://schemas.microsoft.com/office/word/2024/wordml/sdtformatlock" xmlns:w16sdtdh="http://schemas.microsoft.com/office/word/2020/wordml/sdtdatahash" xmlns:w16du="http://schemas.microsoft.com/office/word/2023/wordml/word16du" xmlns:w16="http://schemas.microsoft.com/office/word/2018/wordml" xmlns:w16cid="http://schemas.microsoft.com/office/word/2016/wordml/cid" xmlns:w16cex="http://schemas.microsoft.com/office/word/2018/wordml/c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oel="http://schemas.microsoft.com/office/2019/extlst"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a:ext>
          </a:extLst>
        </xdr:spPr>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400"/>
              </a:spcAft>
            </a:pPr>
            <a:r>
              <a:rPr lang="fr-FR" sz="900" b="1">
                <a:solidFill>
                  <a:srgbClr val="5A544B"/>
                </a:solidFill>
                <a:effectLst/>
                <a:latin typeface="Arial" panose="020B0604020202020204" pitchFamily="34" charset="0"/>
                <a:ea typeface="Arial" panose="020B0604020202020204" pitchFamily="34" charset="0"/>
                <a:cs typeface="Arial" panose="020B0604020202020204" pitchFamily="34" charset="0"/>
              </a:rPr>
              <a:t>Avec le soutien technique et financier de</a:t>
            </a:r>
            <a:endParaRPr lang="fr-FR" sz="1000">
              <a:solidFill>
                <a:srgbClr val="6E6E6E"/>
              </a:solidFill>
              <a:effectLst/>
              <a:latin typeface="Arial" panose="020B0604020202020204" pitchFamily="34" charset="0"/>
              <a:ea typeface="Arial" panose="020B0604020202020204" pitchFamily="34" charset="0"/>
              <a:cs typeface="Arial" panose="020B0604020202020204" pitchFamily="34" charset="0"/>
            </a:endParaRPr>
          </a:p>
        </xdr:txBody>
      </xdr:sp>
      <xdr:pic>
        <xdr:nvPicPr>
          <xdr:cNvPr id="154" name="Image 153">
            <a:extLst>
              <a:ext uri="{FF2B5EF4-FFF2-40B4-BE49-F238E27FC236}">
                <a16:creationId xmlns:a16="http://schemas.microsoft.com/office/drawing/2014/main" id="{69DDAA32-C8EA-2EA5-3075-E488A5924D55}"/>
              </a:ext>
            </a:extLst>
          </xdr:cNvPr>
          <xdr:cNvPicPr>
            <a:picLocks noChangeAspect="1"/>
          </xdr:cNvPicPr>
        </xdr:nvPicPr>
        <xdr:blipFill rotWithShape="1">
          <a:blip xmlns:r="http://schemas.openxmlformats.org/officeDocument/2006/relationships" r:embed="rId8"/>
          <a:srcRect t="24956"/>
          <a:stretch/>
        </xdr:blipFill>
        <xdr:spPr bwMode="auto">
          <a:xfrm>
            <a:off x="0" y="340242"/>
            <a:ext cx="2019935" cy="1044575"/>
          </a:xfrm>
          <a:prstGeom prst="rect">
            <a:avLst/>
          </a:prstGeom>
          <a:ln>
            <a:noFill/>
          </a:ln>
          <a:extLst>
            <a:ext uri="{53640926-AAD7-44D8-BBD7-CCE9431645EC}">
              <a14:shadowObscured xmlns:a14="http://schemas.microsoft.com/office/drawing/2010/main"/>
            </a:ext>
          </a:extLst>
        </xdr:spPr>
      </xdr:pic>
    </xdr:grp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136074</xdr:colOff>
      <xdr:row>0</xdr:row>
      <xdr:rowOff>182858</xdr:rowOff>
    </xdr:from>
    <xdr:ext cx="2385784" cy="650485"/>
    <xdr:pic>
      <xdr:nvPicPr>
        <xdr:cNvPr id="7" name="Image 6">
          <a:extLst>
            <a:ext uri="{FF2B5EF4-FFF2-40B4-BE49-F238E27FC236}">
              <a16:creationId xmlns:a16="http://schemas.microsoft.com/office/drawing/2014/main" id="{CEF0F3C0-A711-BA4A-91F6-7559B6F3BDAB}"/>
            </a:ext>
          </a:extLst>
        </xdr:cNvPr>
        <xdr:cNvPicPr>
          <a:picLocks noChangeAspect="1"/>
        </xdr:cNvPicPr>
      </xdr:nvPicPr>
      <xdr:blipFill>
        <a:blip xmlns:r="http://schemas.openxmlformats.org/officeDocument/2006/relationships" r:embed="rId1"/>
        <a:stretch>
          <a:fillRect/>
        </a:stretch>
      </xdr:blipFill>
      <xdr:spPr>
        <a:xfrm>
          <a:off x="136074" y="182858"/>
          <a:ext cx="2385784" cy="650485"/>
        </a:xfrm>
        <a:prstGeom prst="rect">
          <a:avLst/>
        </a:prstGeom>
      </xdr:spPr>
    </xdr:pic>
    <xdr:clientData/>
  </xdr:oneCellAnchor>
  <xdr:oneCellAnchor>
    <xdr:from>
      <xdr:col>0</xdr:col>
      <xdr:colOff>136074</xdr:colOff>
      <xdr:row>0</xdr:row>
      <xdr:rowOff>182858</xdr:rowOff>
    </xdr:from>
    <xdr:ext cx="2385784" cy="650485"/>
    <xdr:pic>
      <xdr:nvPicPr>
        <xdr:cNvPr id="11" name="Image 6">
          <a:extLst>
            <a:ext uri="{FF2B5EF4-FFF2-40B4-BE49-F238E27FC236}">
              <a16:creationId xmlns:a16="http://schemas.microsoft.com/office/drawing/2014/main" id="{DD1FF0A9-196D-CD45-8FC5-3E3A1E738744}"/>
            </a:ext>
          </a:extLst>
        </xdr:cNvPr>
        <xdr:cNvPicPr>
          <a:picLocks noChangeAspect="1"/>
        </xdr:cNvPicPr>
      </xdr:nvPicPr>
      <xdr:blipFill>
        <a:blip xmlns:r="http://schemas.openxmlformats.org/officeDocument/2006/relationships" r:embed="rId1"/>
        <a:stretch>
          <a:fillRect/>
        </a:stretch>
      </xdr:blipFill>
      <xdr:spPr>
        <a:xfrm>
          <a:off x="136074" y="182858"/>
          <a:ext cx="2385784" cy="650485"/>
        </a:xfrm>
        <a:prstGeom prst="rect">
          <a:avLst/>
        </a:prstGeom>
      </xdr:spPr>
    </xdr:pic>
    <xdr:clientData/>
  </xdr:oneCellAnchor>
  <xdr:twoCellAnchor>
    <xdr:from>
      <xdr:col>5</xdr:col>
      <xdr:colOff>1049263</xdr:colOff>
      <xdr:row>0</xdr:row>
      <xdr:rowOff>625930</xdr:rowOff>
    </xdr:from>
    <xdr:to>
      <xdr:col>8</xdr:col>
      <xdr:colOff>547341</xdr:colOff>
      <xdr:row>4</xdr:row>
      <xdr:rowOff>202596</xdr:rowOff>
    </xdr:to>
    <xdr:grpSp>
      <xdr:nvGrpSpPr>
        <xdr:cNvPr id="34" name="Groupe 33">
          <a:extLst>
            <a:ext uri="{FF2B5EF4-FFF2-40B4-BE49-F238E27FC236}">
              <a16:creationId xmlns:a16="http://schemas.microsoft.com/office/drawing/2014/main" id="{F1613624-F2F4-6446-BF25-427D483E99CB}"/>
            </a:ext>
          </a:extLst>
        </xdr:cNvPr>
        <xdr:cNvGrpSpPr/>
      </xdr:nvGrpSpPr>
      <xdr:grpSpPr>
        <a:xfrm>
          <a:off x="6991049" y="625930"/>
          <a:ext cx="2019935" cy="1236737"/>
          <a:chOff x="0" y="0"/>
          <a:chExt cx="2019935" cy="1384817"/>
        </a:xfrm>
      </xdr:grpSpPr>
      <xdr:sp macro="" textlink="">
        <xdr:nvSpPr>
          <xdr:cNvPr id="35" name="Zone de texte 1042893893">
            <a:extLst>
              <a:ext uri="{FF2B5EF4-FFF2-40B4-BE49-F238E27FC236}">
                <a16:creationId xmlns:a16="http://schemas.microsoft.com/office/drawing/2014/main" id="{7D2F941D-72BA-5BCB-46FD-7EF20BA27489}"/>
              </a:ext>
            </a:extLst>
          </xdr:cNvPr>
          <xdr:cNvSpPr txBox="1">
            <a:spLocks/>
          </xdr:cNvSpPr>
        </xdr:nvSpPr>
        <xdr:spPr>
          <a:xfrm>
            <a:off x="85060" y="0"/>
            <a:ext cx="1614805" cy="339622"/>
          </a:xfrm>
          <a:prstGeom prst="rect">
            <a:avLst/>
          </a:prstGeom>
          <a:noFill/>
          <a:ln>
            <a:noFill/>
          </a:ln>
          <a:effectLst/>
          <a:extLst>
            <a:ext uri="{C572A759-6A51-4108-AA02-DFA0A04FC94B}">
              <ma14:wrappingTextBoxFlag xmlns:lc="http://schemas.openxmlformats.org/drawingml/2006/lockedCanvas" xmlns:arto="http://schemas.microsoft.com/office/word/2006/arto" xmlns:ma14="http://schemas.microsoft.com/office/mac/drawingml/2011/main" xmlns:w="http://schemas.openxmlformats.org/wordprocessingml/2006/main" xmlns:w10="urn:schemas-microsoft-com:office:word" xmlns:v="urn:schemas-microsoft-com:vml" xmlns:o="urn:schemas-microsoft-com:office:office" xmlns:mv="urn:schemas-microsoft-com:mac:vml" xmlns:mo="http://schemas.microsoft.com/office/mac/office/2008/main" xmlns="" xmlns:a16="http://schemas.microsoft.com/office/drawing/2014/main" xmlns:a14="http://schemas.microsoft.com/office/drawing/2010/main"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6sdtfl="http://schemas.microsoft.com/office/word/2024/wordml/sdtformatlock" xmlns:w16sdtdh="http://schemas.microsoft.com/office/word/2020/wordml/sdtdatahash" xmlns:w16du="http://schemas.microsoft.com/office/word/2023/wordml/word16du" xmlns:w16="http://schemas.microsoft.com/office/word/2018/wordml" xmlns:w16cid="http://schemas.microsoft.com/office/word/2016/wordml/cid" xmlns:w16cex="http://schemas.microsoft.com/office/word/2018/wordml/c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oel="http://schemas.microsoft.com/office/2019/extlst"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a:ext>
          </a:extLst>
        </xdr:spPr>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400"/>
              </a:spcAft>
            </a:pPr>
            <a:r>
              <a:rPr lang="fr-FR" sz="900" b="1">
                <a:solidFill>
                  <a:srgbClr val="5A544B"/>
                </a:solidFill>
                <a:effectLst/>
                <a:latin typeface="Arial" panose="020B0604020202020204" pitchFamily="34" charset="0"/>
                <a:ea typeface="Arial" panose="020B0604020202020204" pitchFamily="34" charset="0"/>
                <a:cs typeface="Arial" panose="020B0604020202020204" pitchFamily="34" charset="0"/>
              </a:rPr>
              <a:t>Avec le soutien technique et financier de</a:t>
            </a:r>
            <a:endParaRPr lang="fr-FR" sz="1000">
              <a:solidFill>
                <a:srgbClr val="6E6E6E"/>
              </a:solidFill>
              <a:effectLst/>
              <a:latin typeface="Arial" panose="020B0604020202020204" pitchFamily="34" charset="0"/>
              <a:ea typeface="Arial" panose="020B0604020202020204" pitchFamily="34" charset="0"/>
              <a:cs typeface="Arial" panose="020B0604020202020204" pitchFamily="34" charset="0"/>
            </a:endParaRPr>
          </a:p>
        </xdr:txBody>
      </xdr:sp>
      <xdr:pic>
        <xdr:nvPicPr>
          <xdr:cNvPr id="36" name="Image 35">
            <a:extLst>
              <a:ext uri="{FF2B5EF4-FFF2-40B4-BE49-F238E27FC236}">
                <a16:creationId xmlns:a16="http://schemas.microsoft.com/office/drawing/2014/main" id="{61563F36-B223-9E23-E0D6-E3394651CFB1}"/>
              </a:ext>
            </a:extLst>
          </xdr:cNvPr>
          <xdr:cNvPicPr>
            <a:picLocks noChangeAspect="1"/>
          </xdr:cNvPicPr>
        </xdr:nvPicPr>
        <xdr:blipFill rotWithShape="1">
          <a:blip xmlns:r="http://schemas.openxmlformats.org/officeDocument/2006/relationships" r:embed="rId2"/>
          <a:srcRect t="24956"/>
          <a:stretch/>
        </xdr:blipFill>
        <xdr:spPr bwMode="auto">
          <a:xfrm>
            <a:off x="0" y="340242"/>
            <a:ext cx="2019935" cy="1044575"/>
          </a:xfrm>
          <a:prstGeom prst="rect">
            <a:avLst/>
          </a:prstGeom>
          <a:ln>
            <a:noFill/>
          </a:ln>
          <a:extLst>
            <a:ext uri="{53640926-AAD7-44D8-BBD7-CCE9431645EC}">
              <a14:shadowObscured xmlns:a14="http://schemas.microsoft.com/office/drawing/2010/main"/>
            </a:ext>
          </a:extLst>
        </xdr:spPr>
      </xdr:pic>
    </xdr:grpSp>
    <xdr:clientData/>
  </xdr:twoCellAnchor>
  <xdr:oneCellAnchor>
    <xdr:from>
      <xdr:col>0</xdr:col>
      <xdr:colOff>127000</xdr:colOff>
      <xdr:row>22</xdr:row>
      <xdr:rowOff>369237</xdr:rowOff>
    </xdr:from>
    <xdr:ext cx="2385784" cy="650485"/>
    <xdr:pic>
      <xdr:nvPicPr>
        <xdr:cNvPr id="2" name="Image 6">
          <a:extLst>
            <a:ext uri="{FF2B5EF4-FFF2-40B4-BE49-F238E27FC236}">
              <a16:creationId xmlns:a16="http://schemas.microsoft.com/office/drawing/2014/main" id="{8DB9FE0C-1FC6-9344-B93F-9C35A1B8218F}"/>
            </a:ext>
          </a:extLst>
        </xdr:cNvPr>
        <xdr:cNvPicPr>
          <a:picLocks noChangeAspect="1"/>
        </xdr:cNvPicPr>
      </xdr:nvPicPr>
      <xdr:blipFill>
        <a:blip xmlns:r="http://schemas.openxmlformats.org/officeDocument/2006/relationships" r:embed="rId1"/>
        <a:stretch>
          <a:fillRect/>
        </a:stretch>
      </xdr:blipFill>
      <xdr:spPr>
        <a:xfrm>
          <a:off x="127000" y="7345166"/>
          <a:ext cx="2385784" cy="650485"/>
        </a:xfrm>
        <a:prstGeom prst="rect">
          <a:avLst/>
        </a:prstGeom>
      </xdr:spPr>
    </xdr:pic>
    <xdr:clientData/>
  </xdr:oneCellAnchor>
  <xdr:twoCellAnchor>
    <xdr:from>
      <xdr:col>5</xdr:col>
      <xdr:colOff>948376</xdr:colOff>
      <xdr:row>22</xdr:row>
      <xdr:rowOff>160262</xdr:rowOff>
    </xdr:from>
    <xdr:to>
      <xdr:col>8</xdr:col>
      <xdr:colOff>458550</xdr:colOff>
      <xdr:row>26</xdr:row>
      <xdr:rowOff>117323</xdr:rowOff>
    </xdr:to>
    <xdr:grpSp>
      <xdr:nvGrpSpPr>
        <xdr:cNvPr id="3" name="Groupe 2">
          <a:extLst>
            <a:ext uri="{FF2B5EF4-FFF2-40B4-BE49-F238E27FC236}">
              <a16:creationId xmlns:a16="http://schemas.microsoft.com/office/drawing/2014/main" id="{9BB80DC6-5811-F648-BA94-78CAFA6ED654}"/>
            </a:ext>
          </a:extLst>
        </xdr:cNvPr>
        <xdr:cNvGrpSpPr/>
      </xdr:nvGrpSpPr>
      <xdr:grpSpPr>
        <a:xfrm>
          <a:off x="6890162" y="7136191"/>
          <a:ext cx="2032031" cy="1390346"/>
          <a:chOff x="0" y="0"/>
          <a:chExt cx="2019935" cy="1384817"/>
        </a:xfrm>
      </xdr:grpSpPr>
      <xdr:sp macro="" textlink="">
        <xdr:nvSpPr>
          <xdr:cNvPr id="4" name="Zone de texte 1042893893">
            <a:extLst>
              <a:ext uri="{FF2B5EF4-FFF2-40B4-BE49-F238E27FC236}">
                <a16:creationId xmlns:a16="http://schemas.microsoft.com/office/drawing/2014/main" id="{B1447DFB-44F4-7305-16D1-F0A5FF9F82A8}"/>
              </a:ext>
            </a:extLst>
          </xdr:cNvPr>
          <xdr:cNvSpPr txBox="1">
            <a:spLocks/>
          </xdr:cNvSpPr>
        </xdr:nvSpPr>
        <xdr:spPr>
          <a:xfrm>
            <a:off x="85060" y="0"/>
            <a:ext cx="1614805" cy="339622"/>
          </a:xfrm>
          <a:prstGeom prst="rect">
            <a:avLst/>
          </a:prstGeom>
          <a:noFill/>
          <a:ln>
            <a:noFill/>
          </a:ln>
          <a:effectLst/>
          <a:extLst>
            <a:ext uri="{C572A759-6A51-4108-AA02-DFA0A04FC94B}">
              <ma14:wrappingTextBoxFlag xmlns:lc="http://schemas.openxmlformats.org/drawingml/2006/lockedCanvas" xmlns:arto="http://schemas.microsoft.com/office/word/2006/arto" xmlns:ma14="http://schemas.microsoft.com/office/mac/drawingml/2011/main" xmlns:w="http://schemas.openxmlformats.org/wordprocessingml/2006/main" xmlns:w10="urn:schemas-microsoft-com:office:word" xmlns:v="urn:schemas-microsoft-com:vml" xmlns:o="urn:schemas-microsoft-com:office:office" xmlns:mv="urn:schemas-microsoft-com:mac:vml" xmlns:mo="http://schemas.microsoft.com/office/mac/office/2008/main" xmlns="" xmlns:a16="http://schemas.microsoft.com/office/drawing/2014/main" xmlns:a14="http://schemas.microsoft.com/office/drawing/2010/main"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6sdtfl="http://schemas.microsoft.com/office/word/2024/wordml/sdtformatlock" xmlns:w16sdtdh="http://schemas.microsoft.com/office/word/2020/wordml/sdtdatahash" xmlns:w16du="http://schemas.microsoft.com/office/word/2023/wordml/word16du" xmlns:w16="http://schemas.microsoft.com/office/word/2018/wordml" xmlns:w16cid="http://schemas.microsoft.com/office/word/2016/wordml/cid" xmlns:w16cex="http://schemas.microsoft.com/office/word/2018/wordml/c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oel="http://schemas.microsoft.com/office/2019/extlst"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a:ext>
          </a:extLst>
        </xdr:spPr>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400"/>
              </a:spcAft>
            </a:pPr>
            <a:r>
              <a:rPr lang="fr-FR" sz="900" b="1">
                <a:solidFill>
                  <a:srgbClr val="5A544B"/>
                </a:solidFill>
                <a:effectLst/>
                <a:latin typeface="Arial" panose="020B0604020202020204" pitchFamily="34" charset="0"/>
                <a:ea typeface="Arial" panose="020B0604020202020204" pitchFamily="34" charset="0"/>
                <a:cs typeface="Arial" panose="020B0604020202020204" pitchFamily="34" charset="0"/>
              </a:rPr>
              <a:t>Avec le soutien technique et financier de</a:t>
            </a:r>
            <a:endParaRPr lang="fr-FR" sz="1000">
              <a:solidFill>
                <a:srgbClr val="6E6E6E"/>
              </a:solidFill>
              <a:effectLst/>
              <a:latin typeface="Arial" panose="020B0604020202020204" pitchFamily="34" charset="0"/>
              <a:ea typeface="Arial" panose="020B0604020202020204" pitchFamily="34" charset="0"/>
              <a:cs typeface="Arial" panose="020B0604020202020204" pitchFamily="34" charset="0"/>
            </a:endParaRPr>
          </a:p>
        </xdr:txBody>
      </xdr:sp>
      <xdr:pic>
        <xdr:nvPicPr>
          <xdr:cNvPr id="5" name="Image 4">
            <a:extLst>
              <a:ext uri="{FF2B5EF4-FFF2-40B4-BE49-F238E27FC236}">
                <a16:creationId xmlns:a16="http://schemas.microsoft.com/office/drawing/2014/main" id="{7C6B534F-5D92-E81A-DE7E-5B6F72A81976}"/>
              </a:ext>
            </a:extLst>
          </xdr:cNvPr>
          <xdr:cNvPicPr>
            <a:picLocks noChangeAspect="1"/>
          </xdr:cNvPicPr>
        </xdr:nvPicPr>
        <xdr:blipFill rotWithShape="1">
          <a:blip xmlns:r="http://schemas.openxmlformats.org/officeDocument/2006/relationships" r:embed="rId2"/>
          <a:srcRect t="24956"/>
          <a:stretch/>
        </xdr:blipFill>
        <xdr:spPr bwMode="auto">
          <a:xfrm>
            <a:off x="0" y="340242"/>
            <a:ext cx="2019935" cy="1044575"/>
          </a:xfrm>
          <a:prstGeom prst="rect">
            <a:avLst/>
          </a:prstGeom>
          <a:ln>
            <a:noFill/>
          </a:ln>
          <a:extLst>
            <a:ext uri="{53640926-AAD7-44D8-BBD7-CCE9431645EC}">
              <a14:shadowObscured xmlns:a14="http://schemas.microsoft.com/office/drawing/2010/main"/>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I89"/>
  <sheetViews>
    <sheetView showGridLines="0" tabSelected="1" zoomScale="150" zoomScaleNormal="150" zoomScalePageLayoutView="110" workbookViewId="0">
      <selection activeCell="F7" sqref="F7"/>
    </sheetView>
  </sheetViews>
  <sheetFormatPr baseColWidth="10" defaultColWidth="8.83203125" defaultRowHeight="15" x14ac:dyDescent="0.2"/>
  <cols>
    <col min="1" max="1" width="22.5" customWidth="1"/>
    <col min="2" max="2" width="20.1640625" customWidth="1"/>
    <col min="3" max="3" width="12.33203125" customWidth="1"/>
    <col min="4" max="4" width="12.5" customWidth="1"/>
    <col min="5" max="5" width="10.5" customWidth="1"/>
    <col min="6" max="6" width="14.6640625" customWidth="1"/>
    <col min="7" max="7" width="9.6640625" bestFit="1" customWidth="1"/>
  </cols>
  <sheetData>
    <row r="1" spans="1:9" ht="68" customHeight="1" x14ac:dyDescent="0.2">
      <c r="B1" s="130" t="s">
        <v>66</v>
      </c>
      <c r="C1" s="130"/>
      <c r="D1" s="130"/>
      <c r="E1" s="130"/>
      <c r="F1" s="130"/>
      <c r="G1" s="130"/>
      <c r="H1" s="130"/>
      <c r="I1" s="130"/>
    </row>
    <row r="2" spans="1:9" ht="56" customHeight="1" thickBot="1" x14ac:dyDescent="0.25">
      <c r="A2" s="131" t="s">
        <v>64</v>
      </c>
      <c r="B2" s="131"/>
      <c r="C2" s="131"/>
      <c r="D2" s="131"/>
      <c r="E2" s="131"/>
      <c r="F2" s="131"/>
    </row>
    <row r="3" spans="1:9" ht="59" customHeight="1" thickBot="1" x14ac:dyDescent="0.25">
      <c r="A3" s="64" t="s">
        <v>63</v>
      </c>
      <c r="B3" s="34" t="s">
        <v>56</v>
      </c>
      <c r="C3" s="66"/>
      <c r="D3" s="66"/>
      <c r="E3" s="66"/>
      <c r="F3" s="66"/>
    </row>
    <row r="4" spans="1:9" ht="17" thickBot="1" x14ac:dyDescent="0.25">
      <c r="A4" s="132" t="s">
        <v>65</v>
      </c>
      <c r="B4" s="133"/>
      <c r="C4" s="133"/>
      <c r="D4" s="133"/>
      <c r="E4" s="133"/>
      <c r="F4" s="134"/>
    </row>
    <row r="5" spans="1:9" ht="16" x14ac:dyDescent="0.2">
      <c r="A5" s="135" t="s">
        <v>0</v>
      </c>
      <c r="B5" s="87"/>
      <c r="C5" s="87"/>
      <c r="D5" s="87"/>
      <c r="E5" s="87"/>
      <c r="F5" s="55">
        <v>0</v>
      </c>
    </row>
    <row r="6" spans="1:9" ht="16" x14ac:dyDescent="0.2">
      <c r="A6" s="97" t="s">
        <v>1</v>
      </c>
      <c r="B6" s="90"/>
      <c r="C6" s="90"/>
      <c r="D6" s="90"/>
      <c r="E6" s="90"/>
      <c r="F6" s="56">
        <v>0</v>
      </c>
    </row>
    <row r="7" spans="1:9" ht="16" x14ac:dyDescent="0.2">
      <c r="A7" s="70" t="s">
        <v>16</v>
      </c>
      <c r="B7" s="71"/>
      <c r="C7" s="71"/>
      <c r="D7" s="71"/>
      <c r="E7" s="72"/>
      <c r="F7" s="56">
        <f>_NbEolienne_CC*_PuissanceEolienne_CC</f>
        <v>0</v>
      </c>
    </row>
    <row r="8" spans="1:9" ht="16" x14ac:dyDescent="0.2">
      <c r="A8" s="97" t="s">
        <v>55</v>
      </c>
      <c r="B8" s="90"/>
      <c r="C8" s="90"/>
      <c r="D8" s="90"/>
      <c r="E8" s="90"/>
      <c r="F8" s="57">
        <v>1714000</v>
      </c>
    </row>
    <row r="9" spans="1:9" ht="16" x14ac:dyDescent="0.2">
      <c r="A9" s="97" t="s">
        <v>12</v>
      </c>
      <c r="B9" s="90"/>
      <c r="C9" s="90"/>
      <c r="D9" s="90"/>
      <c r="E9" s="90"/>
      <c r="F9" s="57">
        <f>0.08*F8</f>
        <v>137120</v>
      </c>
    </row>
    <row r="10" spans="1:9" ht="16" x14ac:dyDescent="0.2">
      <c r="A10" s="70" t="s">
        <v>76</v>
      </c>
      <c r="B10" s="71"/>
      <c r="C10" s="71"/>
      <c r="D10" s="71"/>
      <c r="E10" s="72"/>
      <c r="F10" s="57">
        <v>43000</v>
      </c>
      <c r="G10" s="68"/>
    </row>
    <row r="11" spans="1:9" ht="16" x14ac:dyDescent="0.2">
      <c r="A11" s="97" t="s">
        <v>54</v>
      </c>
      <c r="B11" s="90"/>
      <c r="C11" s="90"/>
      <c r="D11" s="90"/>
      <c r="E11" s="90"/>
      <c r="F11" s="58">
        <v>2536</v>
      </c>
    </row>
    <row r="12" spans="1:9" ht="16" x14ac:dyDescent="0.2">
      <c r="A12" s="97" t="s">
        <v>77</v>
      </c>
      <c r="B12" s="90"/>
      <c r="C12" s="90"/>
      <c r="D12" s="90"/>
      <c r="E12" s="90"/>
      <c r="F12" s="63">
        <v>87.6</v>
      </c>
    </row>
    <row r="13" spans="1:9" ht="17" thickBot="1" x14ac:dyDescent="0.25">
      <c r="A13" s="114" t="s">
        <v>17</v>
      </c>
      <c r="B13" s="115"/>
      <c r="C13" s="115"/>
      <c r="D13" s="115"/>
      <c r="E13" s="115"/>
      <c r="F13" s="59">
        <v>8510</v>
      </c>
    </row>
    <row r="14" spans="1:9" ht="24" customHeight="1" x14ac:dyDescent="0.2">
      <c r="A14" s="129" t="s">
        <v>58</v>
      </c>
      <c r="B14" s="129"/>
      <c r="C14" s="129"/>
      <c r="D14" s="129"/>
      <c r="E14" s="129"/>
      <c r="F14" s="129"/>
    </row>
    <row r="15" spans="1:9" ht="26" customHeight="1" x14ac:dyDescent="0.2">
      <c r="A15" s="98" t="s">
        <v>75</v>
      </c>
      <c r="B15" s="98"/>
      <c r="C15" s="98"/>
      <c r="D15" s="98"/>
      <c r="E15" s="98"/>
      <c r="F15" s="98"/>
    </row>
    <row r="16" spans="1:9" x14ac:dyDescent="0.2">
      <c r="A16" s="65" t="s">
        <v>79</v>
      </c>
      <c r="B16" s="65"/>
      <c r="C16" s="65"/>
      <c r="D16" s="65"/>
    </row>
    <row r="17" spans="1:6" x14ac:dyDescent="0.2">
      <c r="A17" s="65" t="s">
        <v>78</v>
      </c>
    </row>
    <row r="18" spans="1:6" ht="16" x14ac:dyDescent="0.2">
      <c r="A18" s="116"/>
      <c r="B18" s="116"/>
      <c r="C18" s="1" t="s">
        <v>2</v>
      </c>
      <c r="D18" s="1" t="s">
        <v>3</v>
      </c>
      <c r="E18" s="1" t="s">
        <v>4</v>
      </c>
      <c r="F18" s="1" t="s">
        <v>5</v>
      </c>
    </row>
    <row r="19" spans="1:6" ht="16" x14ac:dyDescent="0.2">
      <c r="A19" s="108" t="s">
        <v>6</v>
      </c>
      <c r="B19" s="108"/>
      <c r="C19" s="60">
        <v>0.35</v>
      </c>
      <c r="D19" s="60">
        <v>0.05</v>
      </c>
      <c r="E19" s="17">
        <v>0</v>
      </c>
      <c r="F19" s="17">
        <v>0</v>
      </c>
    </row>
    <row r="20" spans="1:6" ht="16" x14ac:dyDescent="0.2">
      <c r="A20" s="79" t="s">
        <v>7</v>
      </c>
      <c r="B20" s="79"/>
      <c r="C20" s="60">
        <v>0</v>
      </c>
      <c r="D20" s="60">
        <v>0.25</v>
      </c>
      <c r="E20" s="18">
        <v>0</v>
      </c>
      <c r="F20" s="17">
        <v>0</v>
      </c>
    </row>
    <row r="21" spans="1:6" ht="16" x14ac:dyDescent="0.2">
      <c r="A21" s="79" t="s">
        <v>8</v>
      </c>
      <c r="B21" s="79"/>
      <c r="C21" s="60">
        <v>0</v>
      </c>
      <c r="D21" s="60">
        <v>0.53</v>
      </c>
      <c r="E21" s="60">
        <v>0.47</v>
      </c>
      <c r="F21" s="60">
        <v>0</v>
      </c>
    </row>
    <row r="22" spans="1:6" ht="16" x14ac:dyDescent="0.2">
      <c r="A22" s="79" t="s">
        <v>31</v>
      </c>
      <c r="B22" s="79"/>
      <c r="C22" s="60">
        <v>0.2</v>
      </c>
      <c r="D22" s="60">
        <v>0.5</v>
      </c>
      <c r="E22" s="60">
        <v>0.3</v>
      </c>
      <c r="F22" s="60">
        <v>0</v>
      </c>
    </row>
    <row r="23" spans="1:6" ht="16" x14ac:dyDescent="0.2">
      <c r="A23" s="79" t="s">
        <v>34</v>
      </c>
      <c r="B23" s="79"/>
      <c r="C23" s="60">
        <v>2.5000000000000001E-2</v>
      </c>
      <c r="D23" s="60">
        <v>0</v>
      </c>
      <c r="E23" s="60">
        <v>1.4999999999999999E-2</v>
      </c>
      <c r="F23" s="17">
        <v>0</v>
      </c>
    </row>
    <row r="24" spans="1:6" ht="15" customHeight="1" x14ac:dyDescent="0.2">
      <c r="A24" s="112" t="s">
        <v>74</v>
      </c>
      <c r="B24" s="112"/>
      <c r="C24" s="112"/>
      <c r="D24" s="112"/>
      <c r="E24" s="112"/>
      <c r="F24" s="112"/>
    </row>
    <row r="25" spans="1:6" x14ac:dyDescent="0.2">
      <c r="A25" s="113"/>
      <c r="B25" s="113"/>
      <c r="C25" s="113"/>
      <c r="D25" s="113"/>
      <c r="E25" s="113"/>
      <c r="F25" s="113"/>
    </row>
    <row r="26" spans="1:6" x14ac:dyDescent="0.2">
      <c r="A26" s="113"/>
      <c r="B26" s="113"/>
      <c r="C26" s="113"/>
      <c r="D26" s="113"/>
      <c r="E26" s="113"/>
      <c r="F26" s="113"/>
    </row>
    <row r="27" spans="1:6" x14ac:dyDescent="0.2">
      <c r="A27" s="113"/>
      <c r="B27" s="113"/>
      <c r="C27" s="113"/>
      <c r="D27" s="113"/>
      <c r="E27" s="113"/>
      <c r="F27" s="113"/>
    </row>
    <row r="28" spans="1:6" x14ac:dyDescent="0.2">
      <c r="A28" s="113"/>
      <c r="B28" s="113"/>
      <c r="C28" s="113"/>
      <c r="D28" s="113"/>
      <c r="E28" s="113"/>
      <c r="F28" s="113"/>
    </row>
    <row r="29" spans="1:6" ht="16" x14ac:dyDescent="0.2">
      <c r="A29" s="5"/>
      <c r="B29" s="5"/>
      <c r="C29" s="6"/>
      <c r="D29" s="6"/>
      <c r="E29" s="6"/>
      <c r="F29" s="6"/>
    </row>
    <row r="30" spans="1:6" ht="34" x14ac:dyDescent="0.2">
      <c r="A30" s="5"/>
      <c r="B30" s="5"/>
      <c r="C30" s="6"/>
      <c r="D30" s="6"/>
      <c r="E30" s="20" t="str">
        <f>"1 éolienne de "&amp;F6&amp;" MW"</f>
        <v>1 éolienne de 0 MW</v>
      </c>
      <c r="F30" s="19" t="str">
        <f>F5&amp;" éoliennes de "&amp;F6&amp;" MW"</f>
        <v>0 éoliennes de 0 MW</v>
      </c>
    </row>
    <row r="31" spans="1:6" ht="16" x14ac:dyDescent="0.2">
      <c r="A31" s="102" t="s">
        <v>13</v>
      </c>
      <c r="B31" s="103"/>
      <c r="C31" s="103"/>
      <c r="D31" s="103"/>
      <c r="E31" s="103"/>
      <c r="F31" s="104"/>
    </row>
    <row r="32" spans="1:6" ht="17" thickBot="1" x14ac:dyDescent="0.25">
      <c r="A32" s="105" t="s">
        <v>33</v>
      </c>
      <c r="B32" s="106"/>
      <c r="C32" s="106"/>
      <c r="D32" s="107"/>
      <c r="E32" s="28">
        <f>_PuissanceEolienne_CC*(_ValeurSocle_CC*6%)</f>
        <v>0</v>
      </c>
      <c r="F32" s="29">
        <f>_PuissanceEolienne_CC*(_ValeurSocle_CC*6%)*_NbEolienne_CC</f>
        <v>0</v>
      </c>
    </row>
    <row r="33" spans="1:8" x14ac:dyDescent="0.2">
      <c r="A33" s="7"/>
      <c r="B33" s="7"/>
      <c r="C33" s="7"/>
    </row>
    <row r="34" spans="1:8" ht="16" x14ac:dyDescent="0.2">
      <c r="A34" s="126" t="s">
        <v>10</v>
      </c>
      <c r="B34" s="127"/>
      <c r="C34" s="127"/>
      <c r="D34" s="127"/>
      <c r="E34" s="127"/>
      <c r="F34" s="128"/>
    </row>
    <row r="35" spans="1:8" ht="17" thickBot="1" x14ac:dyDescent="0.25">
      <c r="A35" s="105" t="s">
        <v>27</v>
      </c>
      <c r="B35" s="106"/>
      <c r="C35" s="106"/>
      <c r="D35" s="107"/>
      <c r="E35" s="30">
        <f>_PuissanceEolienne_CC*(_ValeurSocle_CC*6%)*0.5</f>
        <v>0</v>
      </c>
      <c r="F35" s="31">
        <f>_PuissanceEolienne_CC*(_ValeurSocle_CC*6%)*0.5*_NbEolienne_CC</f>
        <v>0</v>
      </c>
    </row>
    <row r="36" spans="1:8" ht="16" x14ac:dyDescent="0.2">
      <c r="A36" s="3"/>
      <c r="B36" s="3"/>
      <c r="C36" s="3"/>
      <c r="D36" s="3"/>
      <c r="E36" s="4"/>
      <c r="F36" s="4"/>
    </row>
    <row r="37" spans="1:8" ht="16" x14ac:dyDescent="0.2">
      <c r="A37" s="3"/>
      <c r="B37" s="3"/>
      <c r="C37" s="3"/>
      <c r="D37" s="3"/>
      <c r="E37" s="4"/>
      <c r="F37" s="4"/>
      <c r="H37" s="13"/>
    </row>
    <row r="38" spans="1:8" ht="16" x14ac:dyDescent="0.2">
      <c r="A38" s="102" t="s">
        <v>11</v>
      </c>
      <c r="B38" s="103"/>
      <c r="C38" s="103"/>
      <c r="D38" s="103"/>
      <c r="E38" s="103"/>
      <c r="F38" s="104"/>
    </row>
    <row r="39" spans="1:8" ht="17" thickBot="1" x14ac:dyDescent="0.25">
      <c r="A39" s="105" t="s">
        <v>32</v>
      </c>
      <c r="B39" s="106"/>
      <c r="C39" s="106"/>
      <c r="D39" s="107"/>
      <c r="E39" s="30">
        <f>_ValeurSocle_CC*6%*_PuissanceEolienne_CC*0.7</f>
        <v>0</v>
      </c>
      <c r="F39" s="29">
        <f>_ValeurSocle_CC*6%*0.7*_PuissanceEolienne_CC*_NbEolienne_CC</f>
        <v>0</v>
      </c>
    </row>
    <row r="40" spans="1:8" ht="25" customHeight="1" x14ac:dyDescent="0.2">
      <c r="A40" s="98" t="s">
        <v>69</v>
      </c>
      <c r="B40" s="99"/>
      <c r="C40" s="99"/>
      <c r="D40" s="99"/>
      <c r="E40" s="99"/>
      <c r="F40" s="99"/>
    </row>
    <row r="42" spans="1:8" ht="35" customHeight="1" x14ac:dyDescent="0.2">
      <c r="A42" s="109" t="s">
        <v>57</v>
      </c>
      <c r="B42" s="110"/>
      <c r="C42" s="110"/>
      <c r="D42" s="110"/>
      <c r="E42" s="110"/>
      <c r="F42" s="111"/>
    </row>
    <row r="43" spans="1:8" ht="16" x14ac:dyDescent="0.2">
      <c r="A43" s="100" t="s">
        <v>50</v>
      </c>
      <c r="B43" s="101"/>
      <c r="C43" s="101"/>
      <c r="D43" s="101"/>
      <c r="E43" s="101"/>
      <c r="F43" s="16">
        <f>IF(_CAA_CC_FA&lt;500000,0,IF(_CAA_CC_FA&lt;3000000,0.063%*(_CAA_CC_FA-500000)/2500000,IF(_CAA_CC_FA&lt;10000000,0.063%+0.113%*(_CAA_CC_FA-3000000)/7000000,IF(_CAA_CC_FA&lt;50000000,0.175%+0.013%*(_CAA_CC_FA-10000000)/40000000,0.19%))))</f>
        <v>0</v>
      </c>
    </row>
    <row r="44" spans="1:8" ht="16" x14ac:dyDescent="0.2">
      <c r="A44" s="117" t="s">
        <v>53</v>
      </c>
      <c r="B44" s="118"/>
      <c r="C44" s="118"/>
      <c r="D44" s="118"/>
      <c r="E44" s="119"/>
      <c r="F44" s="15">
        <f>IF(F43*VAT&lt;125,125,F43*VAT)</f>
        <v>125</v>
      </c>
    </row>
    <row r="45" spans="1:8" ht="35" customHeight="1" x14ac:dyDescent="0.2">
      <c r="A45" s="98" t="s">
        <v>61</v>
      </c>
      <c r="B45" s="98"/>
      <c r="C45" s="98"/>
      <c r="D45" s="98"/>
      <c r="E45" s="98"/>
      <c r="F45" s="98"/>
    </row>
    <row r="46" spans="1:8" ht="16" x14ac:dyDescent="0.2">
      <c r="A46" s="3"/>
      <c r="B46" s="3"/>
      <c r="C46" s="3"/>
      <c r="D46" s="3"/>
      <c r="E46" s="3"/>
      <c r="F46" s="4"/>
    </row>
    <row r="47" spans="1:8" ht="34" x14ac:dyDescent="0.2">
      <c r="A47" s="3"/>
      <c r="B47" s="3"/>
      <c r="C47" s="3"/>
      <c r="D47" s="3"/>
      <c r="E47" s="24" t="str">
        <f>"1 éolienne de "&amp;F6&amp;" MW"</f>
        <v>1 éolienne de 0 MW</v>
      </c>
      <c r="F47" s="19" t="str">
        <f>F5&amp;" éoliennes de "&amp;F6&amp;" MW"</f>
        <v>0 éoliennes de 0 MW</v>
      </c>
    </row>
    <row r="48" spans="1:8" ht="16" x14ac:dyDescent="0.2">
      <c r="A48" s="120" t="s">
        <v>14</v>
      </c>
      <c r="B48" s="121"/>
      <c r="C48" s="121"/>
      <c r="D48" s="121"/>
      <c r="E48" s="121"/>
      <c r="F48" s="122"/>
    </row>
    <row r="49" spans="1:7" ht="16" x14ac:dyDescent="0.2">
      <c r="A49" s="123" t="str">
        <f>"IFER = "&amp;F13&amp;" x MW "</f>
        <v xml:space="preserve">IFER = 8510 x MW </v>
      </c>
      <c r="B49" s="123"/>
      <c r="C49" s="123"/>
      <c r="D49" s="123"/>
      <c r="E49" s="22">
        <f>_Tx_IFER_CC*_PuissanceEolienne_CC</f>
        <v>0</v>
      </c>
      <c r="F49" s="14">
        <f>_Tx_IFER_CC*_PuissanceEolienne_CC*_NbEolienne_CC</f>
        <v>0</v>
      </c>
    </row>
    <row r="50" spans="1:7" ht="17" thickBot="1" x14ac:dyDescent="0.25">
      <c r="A50" s="3"/>
      <c r="B50" s="3"/>
      <c r="C50" s="3"/>
      <c r="D50" s="3"/>
      <c r="E50" s="4"/>
      <c r="F50" s="4"/>
    </row>
    <row r="51" spans="1:7" ht="17" thickBot="1" x14ac:dyDescent="0.25">
      <c r="A51" s="80" t="s">
        <v>25</v>
      </c>
      <c r="B51" s="81"/>
      <c r="C51" s="82"/>
      <c r="D51" s="61" t="s">
        <v>2</v>
      </c>
      <c r="E51" s="4"/>
      <c r="F51" s="4"/>
    </row>
    <row r="52" spans="1:7" ht="16" x14ac:dyDescent="0.2">
      <c r="A52" s="92" t="s">
        <v>29</v>
      </c>
      <c r="B52" s="92"/>
      <c r="C52" s="92"/>
      <c r="D52" s="92"/>
      <c r="E52" s="92"/>
      <c r="F52" s="92"/>
    </row>
    <row r="53" spans="1:7" ht="16" x14ac:dyDescent="0.2">
      <c r="A53" s="93" t="str">
        <f>"3000 € x "&amp;_NbEolienne_CC&amp;" éolienne(s) x taux collectivité "</f>
        <v xml:space="preserve">3000 € x 0 éolienne(s) x taux collectivité </v>
      </c>
      <c r="B53" s="93"/>
      <c r="C53" s="93"/>
      <c r="D53" s="93"/>
      <c r="E53" s="23">
        <f>IF(D51="Commune",C23,IF(D51="EPCI",D23,IF(D51="Département",E23,"")))*3000</f>
        <v>75</v>
      </c>
      <c r="F53" s="21">
        <f>IF(D51="Commune",C23,IF(D51="EPCI",D23,IF(D51="Département",E23,"")))*3000*_NbEolienne_CC</f>
        <v>0</v>
      </c>
    </row>
    <row r="54" spans="1:7" ht="57" customHeight="1" x14ac:dyDescent="0.2">
      <c r="A54" s="98" t="s">
        <v>70</v>
      </c>
      <c r="B54" s="98"/>
      <c r="C54" s="98"/>
      <c r="D54" s="98"/>
      <c r="E54" s="98"/>
      <c r="F54" s="98"/>
    </row>
    <row r="55" spans="1:7" ht="16" customHeight="1" x14ac:dyDescent="0.2">
      <c r="A55" s="98"/>
      <c r="B55" s="98"/>
      <c r="C55" s="98"/>
      <c r="D55" s="98"/>
      <c r="E55" s="98"/>
      <c r="F55" s="98"/>
    </row>
    <row r="56" spans="1:7" x14ac:dyDescent="0.2">
      <c r="A56" s="98"/>
      <c r="B56" s="98"/>
      <c r="C56" s="98"/>
      <c r="D56" s="98"/>
      <c r="E56" s="98"/>
      <c r="F56" s="98"/>
    </row>
    <row r="57" spans="1:7" ht="16" x14ac:dyDescent="0.2">
      <c r="A57" s="2"/>
      <c r="B57" s="2"/>
      <c r="C57" s="2"/>
      <c r="D57" s="2"/>
      <c r="E57" s="2"/>
      <c r="F57" s="2"/>
    </row>
    <row r="58" spans="1:7" ht="16" x14ac:dyDescent="0.2">
      <c r="A58" s="92" t="s">
        <v>52</v>
      </c>
      <c r="B58" s="92"/>
      <c r="C58" s="92"/>
      <c r="D58" s="92"/>
      <c r="E58" s="92"/>
      <c r="F58" s="92"/>
    </row>
    <row r="59" spans="1:7" ht="16" x14ac:dyDescent="0.2">
      <c r="A59" s="94" t="s">
        <v>15</v>
      </c>
      <c r="B59" s="95"/>
      <c r="C59" s="95"/>
      <c r="D59" s="95"/>
      <c r="E59" s="96"/>
      <c r="F59" s="33">
        <f>_NbEolienne_CC*_PuissanceEolienne_CC</f>
        <v>0</v>
      </c>
    </row>
    <row r="60" spans="1:7" ht="16" x14ac:dyDescent="0.2">
      <c r="A60" s="94" t="s">
        <v>47</v>
      </c>
      <c r="B60" s="95"/>
      <c r="C60" s="95"/>
      <c r="D60" s="95"/>
      <c r="E60" s="96"/>
      <c r="F60" s="35">
        <f>F59*_Full_Load_Hours</f>
        <v>0</v>
      </c>
    </row>
    <row r="61" spans="1:7" ht="16" x14ac:dyDescent="0.2">
      <c r="A61" s="94" t="s">
        <v>51</v>
      </c>
      <c r="B61" s="95"/>
      <c r="C61" s="95"/>
      <c r="D61" s="95"/>
      <c r="E61" s="96"/>
      <c r="F61" s="36">
        <f>F60*$F$12</f>
        <v>0</v>
      </c>
    </row>
    <row r="62" spans="1:7" ht="16" x14ac:dyDescent="0.2">
      <c r="A62" s="94" t="s">
        <v>28</v>
      </c>
      <c r="B62" s="95"/>
      <c r="C62" s="95"/>
      <c r="D62" s="95"/>
      <c r="E62" s="96"/>
      <c r="F62" s="36">
        <f>IF(F61&gt;7600000, F61*0.85, F61*0.8)</f>
        <v>0</v>
      </c>
    </row>
    <row r="63" spans="1:7" ht="16" x14ac:dyDescent="0.2">
      <c r="A63" s="94" t="s">
        <v>42</v>
      </c>
      <c r="B63" s="95"/>
      <c r="C63" s="95"/>
      <c r="D63" s="95"/>
      <c r="E63" s="96"/>
      <c r="F63" s="37">
        <f>$F$10*_NbEolienne_CC*_PuissanceEolienne_CC</f>
        <v>0</v>
      </c>
    </row>
    <row r="64" spans="1:7" ht="16" x14ac:dyDescent="0.2">
      <c r="A64" s="94" t="s">
        <v>43</v>
      </c>
      <c r="B64" s="95"/>
      <c r="C64" s="95"/>
      <c r="D64" s="95"/>
      <c r="E64" s="96"/>
      <c r="F64" s="37">
        <f>F61-F63</f>
        <v>0</v>
      </c>
      <c r="G64" s="27"/>
    </row>
    <row r="65" spans="1:7" x14ac:dyDescent="0.2">
      <c r="A65" s="124" t="s">
        <v>62</v>
      </c>
      <c r="B65" s="124"/>
      <c r="C65" s="124"/>
      <c r="D65" s="124"/>
      <c r="E65" s="124"/>
      <c r="F65" s="124"/>
    </row>
    <row r="66" spans="1:7" ht="18" customHeight="1" x14ac:dyDescent="0.2">
      <c r="A66" s="125"/>
      <c r="B66" s="125"/>
      <c r="C66" s="125"/>
      <c r="D66" s="125"/>
      <c r="E66" s="125"/>
      <c r="F66" s="125"/>
    </row>
    <row r="67" spans="1:7" ht="16" thickBot="1" x14ac:dyDescent="0.25"/>
    <row r="68" spans="1:7" ht="17" thickBot="1" x14ac:dyDescent="0.25">
      <c r="A68" s="83" t="s">
        <v>30</v>
      </c>
      <c r="B68" s="84"/>
      <c r="C68" s="84"/>
      <c r="D68" s="84"/>
      <c r="E68" s="84"/>
      <c r="F68" s="85"/>
    </row>
    <row r="69" spans="1:7" ht="16" x14ac:dyDescent="0.2">
      <c r="A69" s="86" t="s">
        <v>18</v>
      </c>
      <c r="B69" s="87"/>
      <c r="C69" s="87" t="e">
        <f>#REF!*#REF!</f>
        <v>#REF!</v>
      </c>
      <c r="D69" s="87"/>
      <c r="E69" s="88"/>
      <c r="F69" s="8">
        <f>_PuissanceEolienne_CC*_NbEolienne_CC</f>
        <v>0</v>
      </c>
    </row>
    <row r="70" spans="1:7" ht="16" x14ac:dyDescent="0.2">
      <c r="A70" s="89" t="s">
        <v>59</v>
      </c>
      <c r="B70" s="90"/>
      <c r="C70" s="90" t="e">
        <f>C69*#REF!</f>
        <v>#REF!</v>
      </c>
      <c r="D70" s="90"/>
      <c r="E70" s="91"/>
      <c r="F70" s="9">
        <f>F8*F69</f>
        <v>0</v>
      </c>
    </row>
    <row r="71" spans="1:7" ht="16" x14ac:dyDescent="0.2">
      <c r="A71" s="89" t="s">
        <v>60</v>
      </c>
      <c r="B71" s="90"/>
      <c r="C71" s="90" t="e">
        <f>#REF!*#REF!</f>
        <v>#REF!</v>
      </c>
      <c r="D71" s="90"/>
      <c r="E71" s="91"/>
      <c r="F71" s="10">
        <f>_PuissanceEolienne_CC*_Full_Load_Hours</f>
        <v>0</v>
      </c>
    </row>
    <row r="72" spans="1:7" ht="16" x14ac:dyDescent="0.2">
      <c r="A72" s="89" t="s">
        <v>48</v>
      </c>
      <c r="B72" s="90"/>
      <c r="C72" s="90" t="e">
        <f>#REF!*C69</f>
        <v>#REF!</v>
      </c>
      <c r="D72" s="90"/>
      <c r="E72" s="91"/>
      <c r="F72" s="10">
        <f>_PuissanceEolienne_CC*_NbEolienne_CC*_Full_Load_Hours</f>
        <v>0</v>
      </c>
    </row>
    <row r="73" spans="1:7" ht="17" thickBot="1" x14ac:dyDescent="0.25">
      <c r="A73" s="73" t="s">
        <v>19</v>
      </c>
      <c r="B73" s="74"/>
      <c r="C73" s="74" t="e">
        <f>C72*#REF!</f>
        <v>#REF!</v>
      </c>
      <c r="D73" s="74"/>
      <c r="E73" s="75"/>
      <c r="F73" s="11">
        <f>F72*_PrixdeVente_CC_FA</f>
        <v>0</v>
      </c>
    </row>
    <row r="74" spans="1:7" ht="16" thickBot="1" x14ac:dyDescent="0.25"/>
    <row r="75" spans="1:7" ht="16" thickBot="1" x14ac:dyDescent="0.25">
      <c r="A75" s="76" t="s">
        <v>20</v>
      </c>
      <c r="B75" s="77"/>
      <c r="C75" s="77"/>
      <c r="D75" s="77"/>
      <c r="E75" s="77"/>
      <c r="F75" s="78"/>
    </row>
    <row r="76" spans="1:7" ht="17" thickBot="1" x14ac:dyDescent="0.25">
      <c r="A76" s="48"/>
      <c r="B76" s="50" t="s">
        <v>2</v>
      </c>
      <c r="C76" s="50" t="s">
        <v>3</v>
      </c>
      <c r="D76" s="50" t="s">
        <v>4</v>
      </c>
      <c r="E76" s="51" t="s">
        <v>5</v>
      </c>
      <c r="F76" s="47" t="s">
        <v>21</v>
      </c>
    </row>
    <row r="77" spans="1:7" ht="16" x14ac:dyDescent="0.2">
      <c r="A77" s="52" t="s">
        <v>22</v>
      </c>
      <c r="B77" s="42">
        <f>$F$35*C19</f>
        <v>0</v>
      </c>
      <c r="C77" s="42">
        <f>$F$35*D19</f>
        <v>0</v>
      </c>
      <c r="D77" s="42">
        <f>$F$35*E19</f>
        <v>0</v>
      </c>
      <c r="E77" s="43">
        <f>$F$35*F19</f>
        <v>0</v>
      </c>
      <c r="F77" s="40">
        <f>SUM(B77:E77)</f>
        <v>0</v>
      </c>
    </row>
    <row r="78" spans="1:7" ht="16" x14ac:dyDescent="0.2">
      <c r="A78" s="53" t="s">
        <v>23</v>
      </c>
      <c r="B78" s="42">
        <f>F39*C20</f>
        <v>0</v>
      </c>
      <c r="C78" s="42">
        <f>F39*D20</f>
        <v>0</v>
      </c>
      <c r="D78" s="44">
        <f>F39*E20</f>
        <v>0</v>
      </c>
      <c r="E78" s="42">
        <f>H39*F20</f>
        <v>0</v>
      </c>
      <c r="F78" s="41">
        <f>SUM(B78:E78)</f>
        <v>0</v>
      </c>
      <c r="G78" s="13"/>
    </row>
    <row r="79" spans="1:7" ht="16" x14ac:dyDescent="0.2">
      <c r="A79" s="53" t="s">
        <v>24</v>
      </c>
      <c r="B79" s="42">
        <f>$F$44*C21</f>
        <v>0</v>
      </c>
      <c r="C79" s="42">
        <f>$F$44*D21</f>
        <v>66.25</v>
      </c>
      <c r="D79" s="42">
        <f>$F$44*E21</f>
        <v>58.75</v>
      </c>
      <c r="E79" s="42">
        <f>$F$44*F21</f>
        <v>0</v>
      </c>
      <c r="F79" s="41">
        <f t="shared" ref="F79" si="0">SUM(B79:E79)</f>
        <v>125</v>
      </c>
    </row>
    <row r="80" spans="1:7" ht="16" x14ac:dyDescent="0.2">
      <c r="A80" s="53" t="s">
        <v>35</v>
      </c>
      <c r="B80" s="42">
        <f>SUM(B78:B79)</f>
        <v>0</v>
      </c>
      <c r="C80" s="42">
        <f>SUM(C78:C79)</f>
        <v>66.25</v>
      </c>
      <c r="D80" s="42">
        <f>SUM(D78:D79)</f>
        <v>58.75</v>
      </c>
      <c r="E80" s="42">
        <f t="shared" ref="E80" si="1">SUM(E78:E79)</f>
        <v>0</v>
      </c>
      <c r="F80" s="41">
        <f>SUM(B80:E80)</f>
        <v>125</v>
      </c>
    </row>
    <row r="81" spans="1:9" ht="16" x14ac:dyDescent="0.2">
      <c r="A81" s="53" t="s">
        <v>49</v>
      </c>
      <c r="B81" s="42">
        <f>(B80/SUM($B$80:$E$80))*$F$81</f>
        <v>0</v>
      </c>
      <c r="C81" s="42">
        <f t="shared" ref="C81:E81" si="2">(C80/SUM($B$80:$E$80))*$F$81</f>
        <v>0</v>
      </c>
      <c r="D81" s="42">
        <f t="shared" si="2"/>
        <v>0</v>
      </c>
      <c r="E81" s="42">
        <f t="shared" si="2"/>
        <v>0</v>
      </c>
      <c r="F81" s="41">
        <f>VAT*1.438%</f>
        <v>0</v>
      </c>
      <c r="G81" s="13"/>
    </row>
    <row r="82" spans="1:9" ht="16" x14ac:dyDescent="0.2">
      <c r="A82" s="53" t="s">
        <v>9</v>
      </c>
      <c r="B82" s="42">
        <f>$F$49*C22</f>
        <v>0</v>
      </c>
      <c r="C82" s="42">
        <f>$F$49*D22</f>
        <v>0</v>
      </c>
      <c r="D82" s="42">
        <f>$F$49*E22</f>
        <v>0</v>
      </c>
      <c r="E82" s="42">
        <f>$F$49*F22</f>
        <v>0</v>
      </c>
      <c r="F82" s="41">
        <f>SUM(B82:E82)</f>
        <v>0</v>
      </c>
    </row>
    <row r="83" spans="1:9" ht="33" thickBot="1" x14ac:dyDescent="0.25">
      <c r="A83" s="54" t="s">
        <v>26</v>
      </c>
      <c r="B83" s="45">
        <f>3000*_NbEolienne_CC*C23</f>
        <v>0</v>
      </c>
      <c r="C83" s="45">
        <f>3000*_NbEolienne_CC*D23</f>
        <v>0</v>
      </c>
      <c r="D83" s="45">
        <f>3000*_NbEolienne_CC*E23</f>
        <v>0</v>
      </c>
      <c r="E83" s="45">
        <f>3000*_NbEolienne_CC*F23</f>
        <v>0</v>
      </c>
      <c r="F83" s="41">
        <f>SUM(B83:E83)</f>
        <v>0</v>
      </c>
    </row>
    <row r="84" spans="1:9" ht="17" customHeight="1" thickBot="1" x14ac:dyDescent="0.25">
      <c r="A84" s="46" t="s">
        <v>21</v>
      </c>
      <c r="B84" s="38">
        <f>IF($F$80 &lt;= $F$81, B77 + B80 + B82 + B83, B77 + B81 + B82 + B83)</f>
        <v>0</v>
      </c>
      <c r="C84" s="38">
        <f>IF($F$80 &lt;= $F$81, C77 + C80 + C82 + C83, C77 + C81 + C82 + C83)</f>
        <v>0</v>
      </c>
      <c r="D84" s="38">
        <f>IF($F$80 &lt;= $F$81, D77 + D80 + D82 + D83, D77 + D81 + D82 + D83)</f>
        <v>0</v>
      </c>
      <c r="E84" s="38">
        <f>IF($F$80 &lt;= $F$81, E77 + E80 + E82 + E83, E77 + E81 + E82 + E83)</f>
        <v>0</v>
      </c>
      <c r="F84" s="39">
        <f>SUM(B84:E84)</f>
        <v>0</v>
      </c>
    </row>
    <row r="85" spans="1:9" ht="26" customHeight="1" x14ac:dyDescent="0.2">
      <c r="A85" s="124" t="s">
        <v>67</v>
      </c>
      <c r="B85" s="124"/>
      <c r="C85" s="124"/>
      <c r="D85" s="124"/>
      <c r="E85" s="124"/>
      <c r="F85" s="124"/>
    </row>
    <row r="86" spans="1:9" ht="26" customHeight="1" x14ac:dyDescent="0.2">
      <c r="A86" s="131" t="s">
        <v>64</v>
      </c>
      <c r="B86" s="131"/>
      <c r="C86" s="131"/>
      <c r="D86" s="131"/>
      <c r="E86" s="131"/>
      <c r="F86" s="131"/>
    </row>
    <row r="87" spans="1:9" ht="68" customHeight="1" x14ac:dyDescent="0.2">
      <c r="B87" s="130"/>
      <c r="C87" s="130"/>
      <c r="D87" s="130"/>
      <c r="E87" s="130"/>
      <c r="F87" s="130"/>
      <c r="G87" s="130"/>
      <c r="H87" s="130"/>
      <c r="I87" s="130"/>
    </row>
    <row r="88" spans="1:9" ht="16" x14ac:dyDescent="0.2">
      <c r="A88" s="32"/>
      <c r="B88" s="32"/>
      <c r="C88" s="32"/>
      <c r="D88" s="32"/>
      <c r="E88" s="32"/>
      <c r="F88" s="26"/>
    </row>
    <row r="89" spans="1:9" x14ac:dyDescent="0.2">
      <c r="A89" s="67"/>
      <c r="B89" s="67"/>
      <c r="C89" s="67"/>
      <c r="D89" s="67"/>
      <c r="E89" s="67"/>
    </row>
  </sheetData>
  <sheetProtection algorithmName="SHA-512" hashValue="MSKxfJHcgt+5XPX5ZIr0iisHMNe+o2h6bmeSq/r/KIysxn7qfr9Hn96K6NeckeNN2eyHtgY6I5uIxvMVC5ADRg==" saltValue="vdMmai5K4lpGZ/YbFCoY4g==" spinCount="100000" sheet="1" selectLockedCells="1"/>
  <mergeCells count="58">
    <mergeCell ref="B1:I1"/>
    <mergeCell ref="B87:I87"/>
    <mergeCell ref="A86:F86"/>
    <mergeCell ref="A2:F2"/>
    <mergeCell ref="A54:F54"/>
    <mergeCell ref="A55:F55"/>
    <mergeCell ref="A56:F56"/>
    <mergeCell ref="A85:F85"/>
    <mergeCell ref="A59:E59"/>
    <mergeCell ref="A4:F4"/>
    <mergeCell ref="A5:E5"/>
    <mergeCell ref="A6:E6"/>
    <mergeCell ref="A8:E8"/>
    <mergeCell ref="A9:E9"/>
    <mergeCell ref="A7:E7"/>
    <mergeCell ref="A12:E12"/>
    <mergeCell ref="A13:E13"/>
    <mergeCell ref="A18:B18"/>
    <mergeCell ref="A45:F45"/>
    <mergeCell ref="A72:E72"/>
    <mergeCell ref="A44:E44"/>
    <mergeCell ref="A48:F48"/>
    <mergeCell ref="A49:D49"/>
    <mergeCell ref="A58:F58"/>
    <mergeCell ref="A64:E64"/>
    <mergeCell ref="A60:E60"/>
    <mergeCell ref="A65:F66"/>
    <mergeCell ref="A21:B21"/>
    <mergeCell ref="A22:B22"/>
    <mergeCell ref="A34:F34"/>
    <mergeCell ref="A35:D35"/>
    <mergeCell ref="A14:F14"/>
    <mergeCell ref="A15:F15"/>
    <mergeCell ref="A19:B19"/>
    <mergeCell ref="A20:B20"/>
    <mergeCell ref="A42:F42"/>
    <mergeCell ref="A24:F28"/>
    <mergeCell ref="A43:E43"/>
    <mergeCell ref="A38:F38"/>
    <mergeCell ref="A39:D39"/>
    <mergeCell ref="A31:F31"/>
    <mergeCell ref="A32:D32"/>
    <mergeCell ref="A10:E10"/>
    <mergeCell ref="A73:E73"/>
    <mergeCell ref="A75:F75"/>
    <mergeCell ref="A23:B23"/>
    <mergeCell ref="A51:C51"/>
    <mergeCell ref="A68:F68"/>
    <mergeCell ref="A69:E69"/>
    <mergeCell ref="A70:E70"/>
    <mergeCell ref="A71:E71"/>
    <mergeCell ref="A52:F52"/>
    <mergeCell ref="A53:D53"/>
    <mergeCell ref="A61:E61"/>
    <mergeCell ref="A62:E62"/>
    <mergeCell ref="A63:E63"/>
    <mergeCell ref="A11:E11"/>
    <mergeCell ref="A40:F40"/>
  </mergeCells>
  <conditionalFormatting sqref="B80">
    <cfRule type="expression" dxfId="7" priority="4">
      <formula>F80 &gt; F81</formula>
    </cfRule>
  </conditionalFormatting>
  <conditionalFormatting sqref="B81">
    <cfRule type="expression" dxfId="6" priority="8">
      <formula>F80 &lt;= F81</formula>
    </cfRule>
  </conditionalFormatting>
  <conditionalFormatting sqref="C80">
    <cfRule type="expression" dxfId="5" priority="3">
      <formula>F80 &gt; F81</formula>
    </cfRule>
  </conditionalFormatting>
  <conditionalFormatting sqref="C81">
    <cfRule type="expression" dxfId="4" priority="7">
      <formula>F80 &lt;= F81</formula>
    </cfRule>
  </conditionalFormatting>
  <conditionalFormatting sqref="D80">
    <cfRule type="expression" dxfId="3" priority="2">
      <formula>F80 &gt; F81</formula>
    </cfRule>
  </conditionalFormatting>
  <conditionalFormatting sqref="D81">
    <cfRule type="expression" dxfId="2" priority="6">
      <formula>F80 &lt;= F81</formula>
    </cfRule>
  </conditionalFormatting>
  <conditionalFormatting sqref="E80">
    <cfRule type="expression" dxfId="1" priority="1">
      <formula>F80 &gt; F81</formula>
    </cfRule>
  </conditionalFormatting>
  <conditionalFormatting sqref="E81">
    <cfRule type="expression" dxfId="0" priority="5">
      <formula>F80 &lt;= F81</formula>
    </cfRule>
  </conditionalFormatting>
  <pageMargins left="0.7" right="0.7" top="0.75" bottom="0.75" header="0.3" footer="0.3"/>
  <pageSetup paperSize="9" scale="80" fitToWidth="0" fitToHeight="0" orientation="portrait" horizontalDpi="0" verticalDpi="0"/>
  <rowBreaks count="1" manualBreakCount="1">
    <brk id="46" max="17" man="1"/>
  </rowBreaks>
  <colBreaks count="1" manualBreakCount="1">
    <brk id="7" max="91" man="1"/>
  </colBreaks>
  <ignoredErrors>
    <ignoredError sqref="D78 F81" formula="1"/>
  </ignoredErrors>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EB54925C-DC4B-A94D-8C39-F7238EDBBBD9}">
          <x14:formula1>
            <xm:f>Feuil2!$B$2:$B$4</xm:f>
          </x14:formula1>
          <xm:sqref>D51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F64DC-1837-F04F-B655-F0E2CCD6F4E4}">
  <dimension ref="A1:I23"/>
  <sheetViews>
    <sheetView showGridLines="0" zoomScale="140" zoomScaleNormal="140" workbookViewId="0">
      <selection activeCell="F8" sqref="F8"/>
    </sheetView>
  </sheetViews>
  <sheetFormatPr baseColWidth="10" defaultColWidth="8.83203125" defaultRowHeight="15" x14ac:dyDescent="0.2"/>
  <cols>
    <col min="1" max="1" width="22.5" customWidth="1"/>
    <col min="2" max="2" width="20.1640625" customWidth="1"/>
    <col min="3" max="3" width="12.33203125" customWidth="1"/>
    <col min="4" max="4" width="12.5" customWidth="1"/>
    <col min="5" max="5" width="10.5" customWidth="1"/>
    <col min="6" max="6" width="14.6640625" customWidth="1"/>
    <col min="7" max="7" width="9.6640625" bestFit="1" customWidth="1"/>
  </cols>
  <sheetData>
    <row r="1" spans="1:9" ht="68" customHeight="1" x14ac:dyDescent="0.2">
      <c r="B1" s="130" t="s">
        <v>73</v>
      </c>
      <c r="C1" s="130"/>
      <c r="D1" s="130"/>
      <c r="E1" s="130"/>
      <c r="F1" s="130"/>
      <c r="G1" s="130"/>
      <c r="H1" s="130"/>
      <c r="I1" s="130"/>
    </row>
    <row r="4" spans="1:9" ht="33" customHeight="1" thickBot="1" x14ac:dyDescent="0.25">
      <c r="A4" s="131" t="s">
        <v>64</v>
      </c>
      <c r="B4" s="131"/>
      <c r="C4" s="131"/>
      <c r="D4" s="131"/>
      <c r="E4" s="131"/>
      <c r="F4" s="131"/>
    </row>
    <row r="5" spans="1:9" ht="52" thickBot="1" x14ac:dyDescent="0.25">
      <c r="A5" s="64" t="s">
        <v>63</v>
      </c>
      <c r="B5" s="34" t="s">
        <v>56</v>
      </c>
      <c r="C5" s="66"/>
      <c r="D5" s="66"/>
      <c r="E5" s="66"/>
      <c r="F5" s="66"/>
    </row>
    <row r="6" spans="1:9" ht="17" thickBot="1" x14ac:dyDescent="0.25">
      <c r="A6" s="132" t="s">
        <v>44</v>
      </c>
      <c r="B6" s="133"/>
      <c r="C6" s="133"/>
      <c r="D6" s="133"/>
      <c r="E6" s="133"/>
      <c r="F6" s="134"/>
    </row>
    <row r="7" spans="1:9" ht="16" x14ac:dyDescent="0.2">
      <c r="A7" s="135" t="s">
        <v>0</v>
      </c>
      <c r="B7" s="87"/>
      <c r="C7" s="87"/>
      <c r="D7" s="87"/>
      <c r="E7" s="87"/>
      <c r="F7" s="55">
        <v>0</v>
      </c>
    </row>
    <row r="8" spans="1:9" ht="16" x14ac:dyDescent="0.2">
      <c r="A8" s="97" t="s">
        <v>1</v>
      </c>
      <c r="B8" s="90"/>
      <c r="C8" s="90"/>
      <c r="D8" s="90"/>
      <c r="E8" s="90"/>
      <c r="F8" s="56">
        <v>0</v>
      </c>
    </row>
    <row r="9" spans="1:9" ht="16" x14ac:dyDescent="0.2">
      <c r="A9" s="70" t="s">
        <v>16</v>
      </c>
      <c r="B9" s="71"/>
      <c r="C9" s="71"/>
      <c r="D9" s="71"/>
      <c r="E9" s="72"/>
      <c r="F9" s="69">
        <f>F7*F8</f>
        <v>0</v>
      </c>
    </row>
    <row r="10" spans="1:9" ht="16" x14ac:dyDescent="0.2">
      <c r="A10" s="97" t="s">
        <v>41</v>
      </c>
      <c r="B10" s="90"/>
      <c r="C10" s="90"/>
      <c r="D10" s="90"/>
      <c r="E10" s="90"/>
      <c r="F10" s="57">
        <v>19890</v>
      </c>
    </row>
    <row r="11" spans="1:9" x14ac:dyDescent="0.2">
      <c r="A11" s="136" t="s">
        <v>71</v>
      </c>
      <c r="B11" s="99"/>
      <c r="C11" s="99"/>
      <c r="D11" s="99"/>
    </row>
    <row r="12" spans="1:9" x14ac:dyDescent="0.2">
      <c r="A12" s="25"/>
      <c r="B12" s="25"/>
      <c r="C12" s="25"/>
      <c r="D12" s="25"/>
    </row>
    <row r="13" spans="1:9" ht="60" x14ac:dyDescent="0.2">
      <c r="A13" s="116"/>
      <c r="B13" s="116"/>
      <c r="C13" s="1" t="s">
        <v>36</v>
      </c>
      <c r="D13" s="1" t="s">
        <v>37</v>
      </c>
      <c r="E13" s="1" t="s">
        <v>38</v>
      </c>
      <c r="F13" s="1" t="s">
        <v>39</v>
      </c>
    </row>
    <row r="14" spans="1:9" ht="16" x14ac:dyDescent="0.2">
      <c r="A14" s="108" t="s">
        <v>46</v>
      </c>
      <c r="B14" s="108"/>
      <c r="C14" s="62">
        <v>0.5</v>
      </c>
      <c r="D14" s="62">
        <v>0.05</v>
      </c>
      <c r="E14" s="62">
        <v>0.2</v>
      </c>
      <c r="F14" s="62">
        <v>0.05</v>
      </c>
    </row>
    <row r="15" spans="1:9" x14ac:dyDescent="0.2">
      <c r="A15" s="136" t="s">
        <v>72</v>
      </c>
      <c r="B15" s="99"/>
      <c r="C15" s="99"/>
      <c r="D15" s="99"/>
    </row>
    <row r="16" spans="1:9" ht="16" thickBot="1" x14ac:dyDescent="0.25"/>
    <row r="17" spans="1:9" ht="27" customHeight="1" thickBot="1" x14ac:dyDescent="0.25">
      <c r="A17" s="138" t="s">
        <v>45</v>
      </c>
      <c r="B17" s="139"/>
      <c r="C17" s="139"/>
      <c r="D17" s="139"/>
      <c r="E17" s="139"/>
      <c r="F17" s="140"/>
    </row>
    <row r="18" spans="1:9" ht="61" thickBot="1" x14ac:dyDescent="0.25">
      <c r="A18" s="12"/>
      <c r="B18" s="1" t="s">
        <v>36</v>
      </c>
      <c r="C18" s="1" t="s">
        <v>37</v>
      </c>
      <c r="D18" s="1" t="s">
        <v>38</v>
      </c>
      <c r="E18" s="1" t="s">
        <v>39</v>
      </c>
      <c r="F18" s="49" t="s">
        <v>21</v>
      </c>
    </row>
    <row r="19" spans="1:9" ht="17" thickBot="1" x14ac:dyDescent="0.25">
      <c r="A19" s="46" t="s">
        <v>40</v>
      </c>
      <c r="B19" s="38">
        <f>C14*$F$9*$F$10</f>
        <v>0</v>
      </c>
      <c r="C19" s="38">
        <f>D14*$F$9*$F$10</f>
        <v>0</v>
      </c>
      <c r="D19" s="38">
        <f>E14*$F$9*$F$10</f>
        <v>0</v>
      </c>
      <c r="E19" s="38">
        <f>F14*$F$9*$F$10</f>
        <v>0</v>
      </c>
      <c r="F19" s="39">
        <f>SUM(B19:E19)</f>
        <v>0</v>
      </c>
    </row>
    <row r="20" spans="1:9" x14ac:dyDescent="0.2">
      <c r="A20" s="137" t="s">
        <v>68</v>
      </c>
      <c r="B20" s="137"/>
      <c r="C20" s="137"/>
      <c r="D20" s="137"/>
      <c r="E20" s="137"/>
    </row>
    <row r="21" spans="1:9" x14ac:dyDescent="0.2">
      <c r="A21" s="137"/>
      <c r="B21" s="137"/>
      <c r="C21" s="137"/>
      <c r="D21" s="137"/>
      <c r="E21" s="137"/>
    </row>
    <row r="22" spans="1:9" x14ac:dyDescent="0.2">
      <c r="A22" s="137"/>
      <c r="B22" s="137"/>
      <c r="C22" s="137"/>
      <c r="D22" s="137"/>
      <c r="E22" s="137"/>
    </row>
    <row r="23" spans="1:9" ht="68" customHeight="1" x14ac:dyDescent="0.2">
      <c r="B23" s="130"/>
      <c r="C23" s="130"/>
      <c r="D23" s="130"/>
      <c r="E23" s="130"/>
      <c r="F23" s="130"/>
      <c r="G23" s="130"/>
      <c r="H23" s="130"/>
      <c r="I23" s="130"/>
    </row>
  </sheetData>
  <sheetProtection algorithmName="SHA-512" hashValue="xxOQq5+sdr2GbJYpUVT+Krz76cMe2Uw7Dp9Fixj3GZzh8H1vmHyx9xbPvwMuDv8y3oFBkWKG2W2DJyiyHuvFcA==" saltValue="DWDTRsSwUH7jOyeCOJ6tyA==" spinCount="100000" sheet="1" selectLockedCells="1"/>
  <mergeCells count="14">
    <mergeCell ref="B1:I1"/>
    <mergeCell ref="A4:F4"/>
    <mergeCell ref="B23:I23"/>
    <mergeCell ref="A10:E10"/>
    <mergeCell ref="A11:D11"/>
    <mergeCell ref="A6:F6"/>
    <mergeCell ref="A7:E7"/>
    <mergeCell ref="A8:E8"/>
    <mergeCell ref="A9:E9"/>
    <mergeCell ref="A20:E22"/>
    <mergeCell ref="A15:D15"/>
    <mergeCell ref="A17:F17"/>
    <mergeCell ref="A13:B13"/>
    <mergeCell ref="A14:B14"/>
  </mergeCells>
  <pageMargins left="0.7" right="0.7" top="0.75" bottom="0.75" header="0.3" footer="0.3"/>
  <pageSetup paperSize="9" scale="68" orientation="portrait" horizontalDpi="0" verticalDpi="0"/>
  <colBreaks count="1" manualBreakCount="1">
    <brk id="9" max="1048575" man="1"/>
  </colBreaks>
  <ignoredErrors>
    <ignoredError sqref="F9" unlockedFormula="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9AD0A-D14C-374D-9F0A-11EBDB1DC7C3}">
  <dimension ref="B2:B4"/>
  <sheetViews>
    <sheetView workbookViewId="0">
      <selection activeCell="E16" sqref="E16"/>
    </sheetView>
  </sheetViews>
  <sheetFormatPr baseColWidth="10" defaultRowHeight="15" x14ac:dyDescent="0.2"/>
  <sheetData>
    <row r="2" spans="2:2" x14ac:dyDescent="0.2">
      <c r="B2" t="s">
        <v>2</v>
      </c>
    </row>
    <row r="3" spans="2:2" x14ac:dyDescent="0.2">
      <c r="B3" t="s">
        <v>3</v>
      </c>
    </row>
    <row r="4" spans="2:2" x14ac:dyDescent="0.2">
      <c r="B4" t="s">
        <v>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85bbf09-b827-45d5-9664-c47071658d99">
      <Terms xmlns="http://schemas.microsoft.com/office/infopath/2007/PartnerControls"/>
    </lcf76f155ced4ddcb4097134ff3c332f>
    <Emplacement xmlns="285bbf09-b827-45d5-9664-c47071658d99" xsi:nil="true"/>
    <TaxCatchAll xmlns="4e1d3436-df59-47fe-8aab-d4a3eb39464e" xsi:nil="true"/>
    <heure xmlns="285bbf09-b827-45d5-9664-c47071658d9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5ADECD6853AE445A1B19B674072F56B" ma:contentTypeVersion="25" ma:contentTypeDescription="Crée un document." ma:contentTypeScope="" ma:versionID="d22498620f20b65c540cff5bdc485bf8">
  <xsd:schema xmlns:xsd="http://www.w3.org/2001/XMLSchema" xmlns:xs="http://www.w3.org/2001/XMLSchema" xmlns:p="http://schemas.microsoft.com/office/2006/metadata/properties" xmlns:ns2="285bbf09-b827-45d5-9664-c47071658d99" xmlns:ns3="4e1d3436-df59-47fe-8aab-d4a3eb39464e" targetNamespace="http://schemas.microsoft.com/office/2006/metadata/properties" ma:root="true" ma:fieldsID="cabae9e66a0ff259a0b7bc32b2b02085" ns2:_="" ns3:_="">
    <xsd:import namespace="285bbf09-b827-45d5-9664-c47071658d99"/>
    <xsd:import namespace="4e1d3436-df59-47fe-8aab-d4a3eb39464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Emplacement" minOccurs="0"/>
                <xsd:element ref="ns2:b5c41099-32af-46db-9aa6-30d847757c82CountryOrRegion" minOccurs="0"/>
                <xsd:element ref="ns2:b5c41099-32af-46db-9aa6-30d847757c82State" minOccurs="0"/>
                <xsd:element ref="ns2:b5c41099-32af-46db-9aa6-30d847757c82City" minOccurs="0"/>
                <xsd:element ref="ns2:b5c41099-32af-46db-9aa6-30d847757c82PostalCode" minOccurs="0"/>
                <xsd:element ref="ns2:b5c41099-32af-46db-9aa6-30d847757c82Street" minOccurs="0"/>
                <xsd:element ref="ns2:b5c41099-32af-46db-9aa6-30d847757c82GeoLoc" minOccurs="0"/>
                <xsd:element ref="ns2:b5c41099-32af-46db-9aa6-30d847757c82DispName" minOccurs="0"/>
                <xsd:element ref="ns2:MediaServiceObjectDetectorVersions" minOccurs="0"/>
                <xsd:element ref="ns2:MediaServiceSearchProperties" minOccurs="0"/>
                <xsd:element ref="ns2:heur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5bbf09-b827-45d5-9664-c47071658d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a3bec61d-4ac6-4c5f-a4f7-0605dd239fa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Emplacement" ma:index="21" nillable="true" ma:displayName="Emplacement" ma:format="Dropdown" ma:internalName="Emplacement">
      <xsd:simpleType>
        <xsd:restriction base="dms:Unknown"/>
      </xsd:simpleType>
    </xsd:element>
    <xsd:element name="b5c41099-32af-46db-9aa6-30d847757c82CountryOrRegion" ma:index="22" nillable="true" ma:displayName="Emplacement : Pays/région" ma:internalName="CountryOrRegion" ma:readOnly="true">
      <xsd:simpleType>
        <xsd:restriction base="dms:Text"/>
      </xsd:simpleType>
    </xsd:element>
    <xsd:element name="b5c41099-32af-46db-9aa6-30d847757c82State" ma:index="23" nillable="true" ma:displayName="Emplacement : État" ma:internalName="State" ma:readOnly="true">
      <xsd:simpleType>
        <xsd:restriction base="dms:Text"/>
      </xsd:simpleType>
    </xsd:element>
    <xsd:element name="b5c41099-32af-46db-9aa6-30d847757c82City" ma:index="24" nillable="true" ma:displayName="Emplacement : Ville" ma:internalName="City" ma:readOnly="true">
      <xsd:simpleType>
        <xsd:restriction base="dms:Text"/>
      </xsd:simpleType>
    </xsd:element>
    <xsd:element name="b5c41099-32af-46db-9aa6-30d847757c82PostalCode" ma:index="25" nillable="true" ma:displayName="Emplacement : Code postal" ma:internalName="PostalCode" ma:readOnly="true">
      <xsd:simpleType>
        <xsd:restriction base="dms:Text"/>
      </xsd:simpleType>
    </xsd:element>
    <xsd:element name="b5c41099-32af-46db-9aa6-30d847757c82Street" ma:index="26" nillable="true" ma:displayName="Emplacement : Rue" ma:internalName="Street" ma:readOnly="true">
      <xsd:simpleType>
        <xsd:restriction base="dms:Text"/>
      </xsd:simpleType>
    </xsd:element>
    <xsd:element name="b5c41099-32af-46db-9aa6-30d847757c82GeoLoc" ma:index="27" nillable="true" ma:displayName="Emplacement : Coordonnées" ma:internalName="GeoLoc" ma:readOnly="true">
      <xsd:simpleType>
        <xsd:restriction base="dms:Unknown"/>
      </xsd:simpleType>
    </xsd:element>
    <xsd:element name="b5c41099-32af-46db-9aa6-30d847757c82DispName" ma:index="28" nillable="true" ma:displayName="Emplacement : nom" ma:internalName="DispName" ma:readOnly="true">
      <xsd:simpleType>
        <xsd:restriction base="dms:Text"/>
      </xsd:simple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heure" ma:index="31" nillable="true" ma:displayName="heure" ma:format="DateTime" ma:internalName="heure">
      <xsd:simpleType>
        <xsd:restriction base="dms:DateTime"/>
      </xsd:simpleType>
    </xsd:element>
    <xsd:element name="MediaServiceBillingMetadata" ma:index="3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e1d3436-df59-47fe-8aab-d4a3eb39464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0da0a04-d9f8-4e31-9207-9818b86cdb54}" ma:internalName="TaxCatchAll" ma:showField="CatchAllData" ma:web="4e1d3436-df59-47fe-8aab-d4a3eb39464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21E8DA-0EA0-4F98-9D4B-6DD3AC5443DB}">
  <ds:schemaRefs>
    <ds:schemaRef ds:uri="4e1d3436-df59-47fe-8aab-d4a3eb39464e"/>
    <ds:schemaRef ds:uri="http://schemas.microsoft.com/office/infopath/2007/PartnerControls"/>
    <ds:schemaRef ds:uri="http://purl.org/dc/dcmitype/"/>
    <ds:schemaRef ds:uri="http://schemas.microsoft.com/office/2006/metadata/properties"/>
    <ds:schemaRef ds:uri="http://schemas.microsoft.com/office/2006/documentManagement/types"/>
    <ds:schemaRef ds:uri="http://www.w3.org/XML/1998/namespace"/>
    <ds:schemaRef ds:uri="http://purl.org/dc/terms/"/>
    <ds:schemaRef ds:uri="285bbf09-b827-45d5-9664-c47071658d99"/>
    <ds:schemaRef ds:uri="http://purl.org/dc/elements/1.1/"/>
    <ds:schemaRef ds:uri="http://schemas.openxmlformats.org/package/2006/metadata/core-properties"/>
  </ds:schemaRefs>
</ds:datastoreItem>
</file>

<file path=customXml/itemProps2.xml><?xml version="1.0" encoding="utf-8"?>
<ds:datastoreItem xmlns:ds="http://schemas.openxmlformats.org/officeDocument/2006/customXml" ds:itemID="{7C59092D-B670-400C-BEAC-D97ED797D1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5bbf09-b827-45d5-9664-c47071658d99"/>
    <ds:schemaRef ds:uri="4e1d3436-df59-47fe-8aab-d4a3eb3946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C23F84C-5409-4E41-AFCC-58D0A1F896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3</vt:i4>
      </vt:variant>
      <vt:variant>
        <vt:lpstr>Plages nommées</vt:lpstr>
      </vt:variant>
      <vt:variant>
        <vt:i4>10</vt:i4>
      </vt:variant>
    </vt:vector>
  </HeadingPairs>
  <TitlesOfParts>
    <vt:vector size="13" baseType="lpstr">
      <vt:lpstr>Terrestre</vt:lpstr>
      <vt:lpstr>Mer (version béta)</vt:lpstr>
      <vt:lpstr>Feuil2</vt:lpstr>
      <vt:lpstr>_CAA_CC_FA</vt:lpstr>
      <vt:lpstr>_Full_Load_Hours</vt:lpstr>
      <vt:lpstr>_NbEolienne_CC</vt:lpstr>
      <vt:lpstr>_PrixdeVente_CC_FA</vt:lpstr>
      <vt:lpstr>_PuissanceEolienne_CC</vt:lpstr>
      <vt:lpstr>_Puissante_totale_parc</vt:lpstr>
      <vt:lpstr>_Tx_IFER_CC</vt:lpstr>
      <vt:lpstr>_ValeurSocle_CC</vt:lpstr>
      <vt:lpstr>VAT</vt:lpstr>
      <vt:lpstr>Terrestre!Zone_d_impression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Vincent RIVOLLET</cp:lastModifiedBy>
  <cp:revision/>
  <dcterms:created xsi:type="dcterms:W3CDTF">2025-01-14T16:42:56Z</dcterms:created>
  <dcterms:modified xsi:type="dcterms:W3CDTF">2025-06-13T07:45:12Z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0x01010055ADECD6853AE445A1B19B674072F56B</vt:lpwstr>
  </property>
  <property fmtid="{D5CDD505-2E9C-101B-9397-08002B2CF9AE}" pid="3" name="MediaServiceImageTags">
    <vt:lpwstr/>
  </property>
</Properties>
</file>