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2440" activeTab="0"/>
  </bookViews>
  <sheets>
    <sheet name="Méthode" sheetId="1" r:id="rId1"/>
    <sheet name="Tableau exemple" sheetId="2" r:id="rId2"/>
    <sheet name="SYNTHESE exemple" sheetId="3" r:id="rId3"/>
    <sheet name="Tableau mesure" sheetId="4" r:id="rId4"/>
    <sheet name="SYNTHESE" sheetId="5" r:id="rId5"/>
    <sheet name="ratios_A MASQUER" sheetId="6" state="hidden" r:id="rId6"/>
  </sheets>
  <definedNames>
    <definedName name="_xlfn.COUNTIFS" hidden="1">#NAME?</definedName>
    <definedName name="_xlfn.IFERROR" hidden="1">#NAME?</definedName>
    <definedName name="_xlfn.SINGLE" hidden="1">#NAME?</definedName>
    <definedName name="_xlnm.Print_Area" localSheetId="4">'SYNTHESE'!$A$1:$G$46</definedName>
    <definedName name="_xlnm.Print_Area" localSheetId="2">'SYNTHESE exemple'!$A$1:$G$46</definedName>
  </definedNames>
  <calcPr fullCalcOnLoad="1"/>
</workbook>
</file>

<file path=xl/comments2.xml><?xml version="1.0" encoding="utf-8"?>
<comments xmlns="http://schemas.openxmlformats.org/spreadsheetml/2006/main">
  <authors>
    <author>M?lanie</author>
  </authors>
  <commentList>
    <comment ref="B56" authorId="0">
      <text>
        <r>
          <rPr>
            <b/>
            <sz val="9"/>
            <rFont val="Tahoma"/>
            <family val="2"/>
          </rPr>
          <t>Mélanie:</t>
        </r>
        <r>
          <rPr>
            <sz val="9"/>
            <rFont val="Tahoma"/>
            <family val="2"/>
          </rPr>
          <t xml:space="preserve">
attribuées arbitrairement aux légumes</t>
        </r>
      </text>
    </comment>
  </commentList>
</comments>
</file>

<file path=xl/comments4.xml><?xml version="1.0" encoding="utf-8"?>
<comments xmlns="http://schemas.openxmlformats.org/spreadsheetml/2006/main">
  <authors>
    <author>M?lanie</author>
  </authors>
  <commentList>
    <comment ref="B56" authorId="0">
      <text>
        <r>
          <rPr>
            <b/>
            <sz val="9"/>
            <rFont val="Tahoma"/>
            <family val="2"/>
          </rPr>
          <t>Mélanie:</t>
        </r>
        <r>
          <rPr>
            <sz val="9"/>
            <rFont val="Tahoma"/>
            <family val="2"/>
          </rPr>
          <t xml:space="preserve">
attribuées arbitrairement aux légumes</t>
        </r>
      </text>
    </comment>
  </commentList>
</comments>
</file>

<file path=xl/sharedStrings.xml><?xml version="1.0" encoding="utf-8"?>
<sst xmlns="http://schemas.openxmlformats.org/spreadsheetml/2006/main" count="490" uniqueCount="246">
  <si>
    <t>DATE</t>
  </si>
  <si>
    <t>Menu</t>
  </si>
  <si>
    <t>Entrées</t>
  </si>
  <si>
    <t>Viandes / Poissons</t>
  </si>
  <si>
    <t>Légumes / Féculents</t>
  </si>
  <si>
    <t>Effectif</t>
  </si>
  <si>
    <t>Dessert</t>
  </si>
  <si>
    <t>TOTAL</t>
  </si>
  <si>
    <t>Quantité</t>
  </si>
  <si>
    <t>poids unitaire</t>
  </si>
  <si>
    <t>Total</t>
  </si>
  <si>
    <t>Total des dechets non alimentaires</t>
  </si>
  <si>
    <t>serviettes</t>
  </si>
  <si>
    <t>Renseignement du tableur.</t>
  </si>
  <si>
    <t>Renseignements demandés:</t>
  </si>
  <si>
    <t>- le renseignement du menu</t>
  </si>
  <si>
    <t>Des fonctions de calcul sont intégrées au tableur et restituent en temps réel les résultats.</t>
  </si>
  <si>
    <t>Pain</t>
  </si>
  <si>
    <t>Desserts</t>
  </si>
  <si>
    <t>sous-total distribution</t>
  </si>
  <si>
    <t>sous-total retours d'assiettes</t>
  </si>
  <si>
    <t>Part distribution</t>
  </si>
  <si>
    <t>Part retours d'assiettes</t>
  </si>
  <si>
    <t>Moyenne non biodéchets en g/assiette</t>
  </si>
  <si>
    <t>Moyenne potentiellement évitable satellite</t>
  </si>
  <si>
    <t>Moyenne potentiellement évitable sur place</t>
  </si>
  <si>
    <t>Moyenne non évitable satellite</t>
  </si>
  <si>
    <t>Moyenne non évitable sur place</t>
  </si>
  <si>
    <t>g/assiette</t>
  </si>
  <si>
    <t>sur place</t>
  </si>
  <si>
    <t>entrée</t>
  </si>
  <si>
    <t>plat</t>
  </si>
  <si>
    <t>accompagnement</t>
  </si>
  <si>
    <t>fromage</t>
  </si>
  <si>
    <t>dessert</t>
  </si>
  <si>
    <t>chiffres à retravailler</t>
  </si>
  <si>
    <t>dont retours d'assiettes en kg</t>
  </si>
  <si>
    <t>dont retours de distribution en kg</t>
  </si>
  <si>
    <t>PERTES ET GASPILLAGE PAR PERS EN G</t>
  </si>
  <si>
    <t>g/repas</t>
  </si>
  <si>
    <t>satellite</t>
  </si>
  <si>
    <t>adolescent ou adulte</t>
  </si>
  <si>
    <t>Type de cuisine</t>
  </si>
  <si>
    <t>Type de public</t>
  </si>
  <si>
    <t>enfant de moins de 10 ans</t>
  </si>
  <si>
    <t>FACULTATIF
Nourriture 
produite en kg</t>
  </si>
  <si>
    <t>Nature des protéines animales majoritairement préparée</t>
  </si>
  <si>
    <t>Nom de l'établissement</t>
  </si>
  <si>
    <t>Type de viande</t>
  </si>
  <si>
    <t>Bœuf</t>
  </si>
  <si>
    <t>Veau</t>
  </si>
  <si>
    <t>Porc</t>
  </si>
  <si>
    <t>Œufs</t>
  </si>
  <si>
    <t>Poisson</t>
  </si>
  <si>
    <t>Fromages et laitages</t>
  </si>
  <si>
    <t>Secteur de l'établissement</t>
  </si>
  <si>
    <t>Secteur établissement</t>
  </si>
  <si>
    <t>Enseignement</t>
  </si>
  <si>
    <t>Santé</t>
  </si>
  <si>
    <t>Restauration entreprise ou administrative</t>
  </si>
  <si>
    <t>Gaspillage en euro par PERS</t>
  </si>
  <si>
    <t>Gaspillage en euro par JOUR</t>
  </si>
  <si>
    <t>% GASPILLE / PREPARE</t>
  </si>
  <si>
    <t>grammage préparé enfant &lt;10 ans</t>
  </si>
  <si>
    <t>grammage préparé par adulte en satellite</t>
  </si>
  <si>
    <t>grammage préparé par adulte sur place</t>
  </si>
  <si>
    <t>Fruits de mer</t>
  </si>
  <si>
    <t>GES en kg de CO2 par JOUR</t>
  </si>
  <si>
    <t>GES en  kg de CO2 par PERS</t>
  </si>
  <si>
    <t>Ratio coût/qtés gaspillées</t>
  </si>
  <si>
    <t>% coût</t>
  </si>
  <si>
    <t>% qtés</t>
  </si>
  <si>
    <t>NOURRITURE PRODUITE en kg estimée A MASQUER</t>
  </si>
  <si>
    <t>PERTES ET GASPILLAGE NETS TOTAUX EN kG PAR JOUR</t>
  </si>
  <si>
    <t>type de déchet</t>
  </si>
  <si>
    <t>Nombre de repas servis par an</t>
  </si>
  <si>
    <t>repas</t>
  </si>
  <si>
    <t>kg</t>
  </si>
  <si>
    <t>€</t>
  </si>
  <si>
    <t>€/repas</t>
  </si>
  <si>
    <t>kg/CO2/an</t>
  </si>
  <si>
    <t>tonnes</t>
  </si>
  <si>
    <t xml:space="preserve">Nom de l'établissement : </t>
  </si>
  <si>
    <t xml:space="preserve">Quantités d'aliments gaspillés sur la période de mesure : </t>
  </si>
  <si>
    <t xml:space="preserve">Quantité d'aliments préparés sur la période de mesure : </t>
  </si>
  <si>
    <t xml:space="preserve">Rapport entre les quantités gaspillées/les quantités préparées : </t>
  </si>
  <si>
    <t xml:space="preserve">Coût de la part alimentaire achetée sur la période de mesure : </t>
  </si>
  <si>
    <t xml:space="preserve">Nombre de repas servis par an : </t>
  </si>
  <si>
    <t xml:space="preserve">Total nombre de repas pendant les mesures : </t>
  </si>
  <si>
    <t xml:space="preserve">Coût gaspillé (part alimentaire) : </t>
  </si>
  <si>
    <t xml:space="preserve">coût moyen du repas (part alimentaire) : </t>
  </si>
  <si>
    <t>FACULTATIF</t>
  </si>
  <si>
    <t>Certains éléments sont notés comme facultatifs</t>
  </si>
  <si>
    <t>C'est l'une des causes du gaspillage alimentaire</t>
  </si>
  <si>
    <t xml:space="preserve">Certaines cellules sont verrouillées par sécurité. </t>
  </si>
  <si>
    <t>En phase de sensibilisation, la campagne peut être visible : c'est aussi un outil de communication !</t>
  </si>
  <si>
    <t>Communication</t>
  </si>
  <si>
    <t xml:space="preserve">- le renseignement du type de viande préparé majoritairement (liste déroulante) : ceci a un impact sur le calcul des émissions de gaz à effet de serre </t>
  </si>
  <si>
    <t>- le secteur de l'établissement (liste déroulante)</t>
  </si>
  <si>
    <t>- le type de cuisine (liste déroulante)</t>
  </si>
  <si>
    <t>- le type de public reçu (liste déroulante)</t>
  </si>
  <si>
    <t>- le renseignement des déchets incompressibles (emballages, pelures, os...) : en renseignant le nombre de portions servies</t>
  </si>
  <si>
    <t>salade de chou fleur</t>
  </si>
  <si>
    <t>cuisse de poulet</t>
  </si>
  <si>
    <t>frites</t>
  </si>
  <si>
    <t>comté</t>
  </si>
  <si>
    <t>clémentines</t>
  </si>
  <si>
    <t>macédoine</t>
  </si>
  <si>
    <t>carottes râpées</t>
  </si>
  <si>
    <t>yaourt nature</t>
  </si>
  <si>
    <t>kiwis</t>
  </si>
  <si>
    <t>Fromage frais</t>
  </si>
  <si>
    <t>Poires</t>
  </si>
  <si>
    <t>Omelette</t>
  </si>
  <si>
    <t>Epinards</t>
  </si>
  <si>
    <t>Gateau maison</t>
  </si>
  <si>
    <t>salade de pâtes</t>
  </si>
  <si>
    <t>riz aux champignons</t>
  </si>
  <si>
    <t>haricots verts</t>
  </si>
  <si>
    <t>céleri rémoulade</t>
  </si>
  <si>
    <t>quenelles/cotelettes d'agneau</t>
  </si>
  <si>
    <t>moules marinières/jambon à l'os</t>
  </si>
  <si>
    <t>NOURRITURE PRODUITE en kg A MASQUER</t>
  </si>
  <si>
    <t>coût global alimentation A MASQUER</t>
  </si>
  <si>
    <t xml:space="preserve">Gaspillage moyen par repas sur la période de mesure : </t>
  </si>
  <si>
    <t>lasagnes/escalopes panées</t>
  </si>
  <si>
    <t>petits pois - carottes</t>
  </si>
  <si>
    <t>Entrée</t>
  </si>
  <si>
    <t>Plat</t>
  </si>
  <si>
    <t>Accompagnement</t>
  </si>
  <si>
    <t>Fromages/laitages</t>
  </si>
  <si>
    <t>REPETITION DES MESURES</t>
  </si>
  <si>
    <t>Facteurs d'émissions</t>
  </si>
  <si>
    <t xml:space="preserve">Entrée </t>
  </si>
  <si>
    <t>Fromage</t>
  </si>
  <si>
    <t>Chèvre, Agneau</t>
  </si>
  <si>
    <t>Volaille</t>
  </si>
  <si>
    <t>gCO2e/kg</t>
  </si>
  <si>
    <t>La durée idéale de la pesée est de 8 repas consécutifs</t>
  </si>
  <si>
    <t xml:space="preserve">La mesure est un préalable à une prise de conscience des pertes et du gaspillage alimentaire. </t>
  </si>
  <si>
    <t>- les données à votre disposition : coût de revient du jour, effectif du jour</t>
  </si>
  <si>
    <t xml:space="preserve">Ces  éléments permettent par la suite de réaliser des calculs à partir de ratios. Ils sont donc indispensables. </t>
  </si>
  <si>
    <t>L'outil nécessite de renseigner précisément huit catégories d'éléments :</t>
  </si>
  <si>
    <t>- les pesées de pertes et gaspillage du jour</t>
  </si>
  <si>
    <t>La pesée implique le matériel ci-dessous</t>
  </si>
  <si>
    <t>- un pèse personne pour les restes d'assiette et les retours de distribution</t>
  </si>
  <si>
    <t xml:space="preserve">En phase de diagnostic, aucune communication ne doit être faite auprès des convives sur la campagne de pesée afin de ne pas biaiser les comportements. </t>
  </si>
  <si>
    <t>Institut supérieur des pertes et gaspillage alimentaire</t>
  </si>
  <si>
    <t>Lundi midi</t>
  </si>
  <si>
    <t>Lundi soir</t>
  </si>
  <si>
    <t>Mardi midi</t>
  </si>
  <si>
    <t>Mercredi midi</t>
  </si>
  <si>
    <t>Jeudi midi…</t>
  </si>
  <si>
    <t>Coût alimentaire par repas en €</t>
  </si>
  <si>
    <t xml:space="preserve">Nombre de mesures : </t>
  </si>
  <si>
    <t>mesures</t>
  </si>
  <si>
    <t>EXTRAPOLATION A L'ANNEE DES PERTES ET GASPILLAGE ALIMENTAIRE</t>
  </si>
  <si>
    <t>Coût des pertes et gaspillage alimentaire</t>
  </si>
  <si>
    <t xml:space="preserve">Quantités gaspillées par an : </t>
  </si>
  <si>
    <t xml:space="preserve">Coût direct (part alimentaire) des pertes et GA par an : </t>
  </si>
  <si>
    <t>SYNTHESE DES MESURES DES PERTES ET GASPILLAGE ALIMENTAIRE</t>
  </si>
  <si>
    <t xml:space="preserve">Quelques recommandations sur l'utilisation de ce tableur : </t>
  </si>
  <si>
    <t>Cellules bloquées/saisie</t>
  </si>
  <si>
    <t>Les données étant extrêmement variables d'un menu à l'autre, pour fiabiliser les données il vaut mieux réaliser des pesées sur 8 repas consécutifs</t>
  </si>
  <si>
    <t>…</t>
  </si>
  <si>
    <t xml:space="preserve">Le tableur permet de renseigner jusqu'à 10 repas consécutifs. </t>
  </si>
  <si>
    <t>Evaluation du coût environnemental des pertes et gaspllage alimentaire</t>
  </si>
  <si>
    <t>Quantités de pertes et gaspillage</t>
  </si>
  <si>
    <t>Pertes et gaspillage alimentaire maximum sur la période de mesure</t>
  </si>
  <si>
    <t>Pertes et gaspillage alimentaire minimum sur la période de mesure</t>
  </si>
  <si>
    <t>Analyse des pertes et gaspillage alimentaire par composante</t>
  </si>
  <si>
    <t xml:space="preserve">Emissions de GES induites par les pertes et gaspillage alimentaire par an : </t>
  </si>
  <si>
    <t>Total déchets (retours d'assiette + retours distribution)</t>
  </si>
  <si>
    <r>
      <rPr>
        <b/>
        <sz val="28"/>
        <rFont val="Calibri"/>
        <family val="2"/>
      </rPr>
      <t>3</t>
    </r>
    <r>
      <rPr>
        <b/>
        <sz val="10"/>
        <rFont val="Calibri"/>
        <family val="2"/>
      </rPr>
      <t xml:space="preserve">
</t>
    </r>
    <r>
      <rPr>
        <b/>
        <sz val="14"/>
        <rFont val="Calibri"/>
        <family val="2"/>
      </rPr>
      <t xml:space="preserve">
renseigner le 3 si 1 et 2 n'ont pas été renseignés
Pesée des déchets  totaux en kg</t>
    </r>
  </si>
  <si>
    <r>
      <rPr>
        <b/>
        <sz val="32"/>
        <rFont val="Calibri"/>
        <family val="2"/>
      </rPr>
      <t>1</t>
    </r>
    <r>
      <rPr>
        <b/>
        <sz val="10"/>
        <rFont val="Calibri"/>
        <family val="2"/>
      </rPr>
      <t xml:space="preserve">
</t>
    </r>
    <r>
      <rPr>
        <b/>
        <sz val="14"/>
        <rFont val="Calibri"/>
        <family val="2"/>
      </rPr>
      <t>FACULTATIF
Pesée des déchets retours d'assiette en kg</t>
    </r>
  </si>
  <si>
    <r>
      <rPr>
        <b/>
        <sz val="32"/>
        <rFont val="Calibri"/>
        <family val="2"/>
      </rPr>
      <t>2</t>
    </r>
    <r>
      <rPr>
        <b/>
        <sz val="10"/>
        <rFont val="Calibri"/>
        <family val="2"/>
      </rPr>
      <t xml:space="preserve">
</t>
    </r>
    <r>
      <rPr>
        <b/>
        <sz val="14"/>
        <rFont val="Calibri"/>
        <family val="2"/>
      </rPr>
      <t>FACULTATIF
Pesée des déchets de distribution en kg</t>
    </r>
  </si>
  <si>
    <t>Quantités gaspillées nettes en kg</t>
  </si>
  <si>
    <t>Alertes</t>
  </si>
  <si>
    <t>faisselles/yaourts aux fruits</t>
  </si>
  <si>
    <t>Brie</t>
  </si>
  <si>
    <t xml:space="preserve">Si vous ne souhaitez pas distinguer les composantes, mais faire une évaluation grossière de votre gaspillage alimentaire, vous pouvez peser globalement vos déchets de restauration : restes d'assiettes et retours de distribution. </t>
  </si>
  <si>
    <t xml:space="preserve">La fiabilité et la pertinence de cette mesure sera néanmoins limitée. Les GES ne pourront pas être calculés. </t>
  </si>
  <si>
    <t>cellules à masquer</t>
  </si>
  <si>
    <t>dont retours de distribution</t>
  </si>
  <si>
    <t>dont retours d'assiettes</t>
  </si>
  <si>
    <t xml:space="preserve">Total émissions de GES issues des pertes et GA sur la période de mesure : </t>
  </si>
  <si>
    <t>kg de CO2</t>
  </si>
  <si>
    <t>kg de CO2/repas</t>
  </si>
  <si>
    <t xml:space="preserve">Emissions de GES issues des pertes et GA par repas : </t>
  </si>
  <si>
    <t xml:space="preserve">Sur les lignes 51 à 56, vous pouvez avoir des alertes : cela vous signale qu'il y a plus de déchets non alimentaire ou potentiellement évitables que de gaspillage alimentaire… Vérifiez vos données. </t>
  </si>
  <si>
    <t xml:space="preserve">Cette alerte est cependant normale si vous ne renseignez qu'un poids global (ligne 38). Dans ce cas, n'en tenez pas compte. </t>
  </si>
  <si>
    <t>CALCULS AUTOMATIQUES, VERROUILLAGE, ALERTES</t>
  </si>
  <si>
    <t>- une balance électronique pour la pesée unitaire des déchets incompressibles (si vous souhaitez modifier les éléments).</t>
  </si>
  <si>
    <t xml:space="preserve">Les cellules des colonnes 39 à 49 sont modifiables. Attention cependant à conserver l'attribution de ce poids en fonction des composantes. </t>
  </si>
  <si>
    <r>
      <rPr>
        <b/>
        <sz val="10"/>
        <rFont val="Calibri"/>
        <family val="2"/>
      </rPr>
      <t>PLAT</t>
    </r>
    <r>
      <rPr>
        <sz val="10"/>
        <rFont val="Calibri"/>
        <family val="2"/>
      </rPr>
      <t xml:space="preserve"> : 
 os pintade, poulet</t>
    </r>
  </si>
  <si>
    <r>
      <rPr>
        <b/>
        <sz val="10"/>
        <rFont val="Calibri"/>
        <family val="2"/>
      </rPr>
      <t>DESSERTS :</t>
    </r>
    <r>
      <rPr>
        <sz val="10"/>
        <rFont val="Calibri"/>
        <family val="2"/>
      </rPr>
      <t xml:space="preserve"> 
épluchure fruit (poire, pomme, kiwi, clémentines)</t>
    </r>
  </si>
  <si>
    <r>
      <rPr>
        <b/>
        <sz val="10"/>
        <rFont val="Calibri"/>
        <family val="2"/>
      </rPr>
      <t>DESSERTS</t>
    </r>
    <r>
      <rPr>
        <sz val="10"/>
        <rFont val="Calibri"/>
        <family val="2"/>
      </rPr>
      <t xml:space="preserve"> : peaux pomelos</t>
    </r>
  </si>
  <si>
    <r>
      <rPr>
        <b/>
        <sz val="10"/>
        <rFont val="Calibri"/>
        <family val="2"/>
      </rPr>
      <t>DESSERTS :</t>
    </r>
    <r>
      <rPr>
        <sz val="10"/>
        <rFont val="Calibri"/>
        <family val="2"/>
      </rPr>
      <t xml:space="preserve">  épluchure fruit
(ananas, bananes, oranges)</t>
    </r>
  </si>
  <si>
    <r>
      <rPr>
        <b/>
        <sz val="10"/>
        <rFont val="Calibri"/>
        <family val="2"/>
      </rPr>
      <t>PLAT</t>
    </r>
    <r>
      <rPr>
        <sz val="10"/>
        <rFont val="Calibri"/>
        <family val="2"/>
      </rPr>
      <t xml:space="preserve">  : 
os côte de porc, côtelettes agneau</t>
    </r>
  </si>
  <si>
    <r>
      <rPr>
        <b/>
        <sz val="10"/>
        <rFont val="Calibri"/>
        <family val="2"/>
      </rPr>
      <t xml:space="preserve">PLAT: 
</t>
    </r>
    <r>
      <rPr>
        <sz val="10"/>
        <rFont val="Calibri"/>
        <family val="2"/>
      </rPr>
      <t>crustacés, coquillages (pour une portion de 100 g)</t>
    </r>
  </si>
  <si>
    <r>
      <rPr>
        <b/>
        <sz val="10"/>
        <rFont val="Calibri"/>
        <family val="2"/>
      </rPr>
      <t xml:space="preserve">FROMAGES ET LAITAGES : </t>
    </r>
    <r>
      <rPr>
        <sz val="10"/>
        <rFont val="Calibri"/>
        <family val="2"/>
      </rPr>
      <t xml:space="preserve">
emballages fromage</t>
    </r>
  </si>
  <si>
    <r>
      <rPr>
        <b/>
        <sz val="10"/>
        <rFont val="Calibri"/>
        <family val="2"/>
      </rPr>
      <t>FROMAGES ET LAITAGES :</t>
    </r>
    <r>
      <rPr>
        <sz val="10"/>
        <rFont val="Calibri"/>
        <family val="2"/>
      </rPr>
      <t xml:space="preserve"> Pots Faisselles + égouttoirs</t>
    </r>
  </si>
  <si>
    <r>
      <rPr>
        <b/>
        <sz val="10"/>
        <rFont val="Calibri"/>
        <family val="2"/>
      </rPr>
      <t xml:space="preserve">FROMAGES ET LAITAGES </t>
    </r>
    <r>
      <rPr>
        <sz val="10"/>
        <rFont val="Calibri"/>
        <family val="2"/>
      </rPr>
      <t>: 
pots de yaourt</t>
    </r>
  </si>
  <si>
    <t>Les restes d'assiettes sont pesés à part, les retours de distribution sont pesés à part (toujours pas composante)</t>
  </si>
  <si>
    <t>ORGANISATION DES PESEES</t>
  </si>
  <si>
    <t xml:space="preserve">Une part de retours de distribution importante implique une part préparée trop importante et/ou une impossibilité de présenter le plat une deuxième fois. </t>
  </si>
  <si>
    <t>Néanmoins, si la mise en place de mesures distinctes est trop complexe, vous pourrez globaliser la pesée des déchets par composante (entrée/plat - partie proditidique/accompagnement/fromages et laitages/desserts)</t>
  </si>
  <si>
    <t xml:space="preserve">Un ratio moyen retours de distribution/restes d'assiettes sera dans ce cas appliqué. </t>
  </si>
  <si>
    <t>Vous n'avez pas à extraire les déchets potentiellement consommables (épluchures de pommes) ou non consommables, qu'ils soient alimentaires ou non (os de poulets, pots de yaourts…)</t>
  </si>
  <si>
    <t>(dans le tableur, cela correspond au bloc 4 = à la ligne 37)</t>
  </si>
  <si>
    <t>(dans le tableur, cela correspond au bloc 3 = aux lignes 31 à 36)</t>
  </si>
  <si>
    <t>(dans le tableur, cela correspond aux blocs 1 et 2 = aux lignes 17 à 30)</t>
  </si>
  <si>
    <r>
      <rPr>
        <b/>
        <sz val="32"/>
        <rFont val="Calibri"/>
        <family val="2"/>
      </rPr>
      <t>4</t>
    </r>
    <r>
      <rPr>
        <b/>
        <sz val="18"/>
        <rFont val="Calibri"/>
        <family val="2"/>
      </rPr>
      <t xml:space="preserve">
</t>
    </r>
    <r>
      <rPr>
        <b/>
        <sz val="14"/>
        <rFont val="Calibri"/>
        <family val="2"/>
      </rPr>
      <t>Pesée unique des déchets</t>
    </r>
  </si>
  <si>
    <r>
      <rPr>
        <b/>
        <sz val="32"/>
        <rFont val="Calibri"/>
        <family val="2"/>
      </rPr>
      <t>5</t>
    </r>
    <r>
      <rPr>
        <b/>
        <sz val="10"/>
        <rFont val="Calibri"/>
        <family val="2"/>
      </rPr>
      <t xml:space="preserve">
</t>
    </r>
    <r>
      <rPr>
        <b/>
        <sz val="14"/>
        <rFont val="Calibri"/>
        <family val="2"/>
      </rPr>
      <t>Renseigner le nombre de portions préparées
Déchets 
non alimentaires</t>
    </r>
  </si>
  <si>
    <r>
      <rPr>
        <b/>
        <sz val="10"/>
        <rFont val="Calibri"/>
        <family val="2"/>
      </rPr>
      <t>ENTREE</t>
    </r>
    <r>
      <rPr>
        <sz val="10"/>
        <rFont val="Calibri"/>
        <family val="2"/>
      </rPr>
      <t xml:space="preserve"> : 
à saisir</t>
    </r>
  </si>
  <si>
    <r>
      <rPr>
        <b/>
        <sz val="10"/>
        <rFont val="Calibri"/>
        <family val="2"/>
      </rPr>
      <t>ENTREE</t>
    </r>
    <r>
      <rPr>
        <sz val="10"/>
        <rFont val="Calibri"/>
        <family val="2"/>
      </rPr>
      <t>: 
à saisir</t>
    </r>
  </si>
  <si>
    <r>
      <rPr>
        <b/>
        <sz val="10"/>
        <rFont val="Calibri"/>
        <family val="2"/>
      </rPr>
      <t>ACCOMPAGNE-MENT</t>
    </r>
    <r>
      <rPr>
        <sz val="10"/>
        <rFont val="Calibri"/>
        <family val="2"/>
      </rPr>
      <t xml:space="preserve"> : 
à saisir</t>
    </r>
  </si>
  <si>
    <r>
      <rPr>
        <b/>
        <sz val="10"/>
        <rFont val="Calibri"/>
        <family val="2"/>
      </rPr>
      <t xml:space="preserve">FROMAGES ET LAITAGES </t>
    </r>
    <r>
      <rPr>
        <sz val="10"/>
        <rFont val="Calibri"/>
        <family val="2"/>
      </rPr>
      <t>: 
à saisir</t>
    </r>
  </si>
  <si>
    <r>
      <rPr>
        <b/>
        <sz val="10"/>
        <rFont val="Calibri"/>
        <family val="2"/>
      </rPr>
      <t>DESSERTS</t>
    </r>
    <r>
      <rPr>
        <sz val="10"/>
        <rFont val="Calibri"/>
        <family val="2"/>
      </rPr>
      <t xml:space="preserve"> :à saisir</t>
    </r>
  </si>
  <si>
    <r>
      <rPr>
        <b/>
        <sz val="10"/>
        <rFont val="Calibri"/>
        <family val="2"/>
      </rPr>
      <t xml:space="preserve">PLAT: 
</t>
    </r>
    <r>
      <rPr>
        <sz val="10"/>
        <rFont val="Calibri"/>
        <family val="2"/>
      </rPr>
      <t>à saisir</t>
    </r>
  </si>
  <si>
    <t xml:space="preserve">le code couleur du tableur : </t>
  </si>
  <si>
    <r>
      <t xml:space="preserve">Le </t>
    </r>
    <r>
      <rPr>
        <b/>
        <sz val="11"/>
        <rFont val="Calibri"/>
        <family val="2"/>
      </rPr>
      <t xml:space="preserve">bloc 5 </t>
    </r>
    <r>
      <rPr>
        <sz val="11"/>
        <rFont val="Calibri"/>
        <family val="2"/>
      </rPr>
      <t xml:space="preserve">doit impérativement être complété car il permet de déduire automatiquement les parties non consommables et potentiellement consommbles de manière à n'avoir que le GA dans vos résultats. </t>
    </r>
  </si>
  <si>
    <r>
      <t xml:space="preserve">Il faut indiquer </t>
    </r>
    <r>
      <rPr>
        <b/>
        <sz val="11"/>
        <rFont val="Calibri"/>
        <family val="2"/>
      </rPr>
      <t>le nombre de produits servis</t>
    </r>
    <r>
      <rPr>
        <sz val="11"/>
        <rFont val="Calibri"/>
        <family val="2"/>
      </rPr>
      <t xml:space="preserve">. </t>
    </r>
  </si>
  <si>
    <r>
      <t xml:space="preserve">La pesée se fait </t>
    </r>
    <r>
      <rPr>
        <b/>
        <sz val="11"/>
        <rFont val="Calibri"/>
        <family val="2"/>
      </rPr>
      <t xml:space="preserve">par composante </t>
    </r>
    <r>
      <rPr>
        <sz val="11"/>
        <rFont val="Calibri"/>
        <family val="2"/>
      </rPr>
      <t>(entrée/plat - partie proditique/Accompagnement/Fromages et laitages/Desserts/pain)</t>
    </r>
  </si>
  <si>
    <t xml:space="preserve"> 1- Pesée fine : par composante, en séparant les restes d'assiettes et les retours de distribution</t>
  </si>
  <si>
    <t>2- Pesée intermédiaire : par composante, sans séparer les restes d'assiettes et les retours de distribution</t>
  </si>
  <si>
    <t>Les pesées peuvent être réalisées avec plusieurs niveaux d'implication (voir 1, 2 ou 3).</t>
  </si>
  <si>
    <t>3- Pesée grossière</t>
  </si>
  <si>
    <t>Dans le cadre d'un plan d'actions de lutte contre le GA il est nécessaire de réaliser des pesées AVANT et APRES mise en place d'actions</t>
  </si>
  <si>
    <t xml:space="preserve">Le choix d'un tableur précis a été fait permettant de restituer les pertes et gaspillage en euros,en poids et en émissions de gaz à effet de serre afin d'évaluer les combinaisons "gagnantes" des menus. </t>
  </si>
  <si>
    <t xml:space="preserve">Les dates sont des éléments modifiables : vous pouvez saisir lundi midi, lundi soir, etc. </t>
  </si>
  <si>
    <t>En jaune sont présentées les lignes affichant les résultats (calculs automatiques)</t>
  </si>
  <si>
    <t>Un onglet et une synthèse exemple  donne une idée du travail à effectuer.</t>
  </si>
  <si>
    <t>Exemple : si sur la ligne %gaspillé/préparé : vous avez gaspillé plus que vos quantités préparées ! Dans ce cas, vérifiez la saisie de vos données, ou saisissez les quantités effectivement préparées (il peut y avoir une sous-évaluation des quantités préparées sur la base des ratios moyens, surtout si vous travaillez beaucoup de produits bruts)</t>
  </si>
  <si>
    <t>Certaines alertes ont été mises en place pour  permettre de vérifier vos données : écriture rouge sur fond rouge</t>
  </si>
  <si>
    <t>Pour répéter les mesures, il suffit de copier les deux onglets Tableau et Synthèse, et de les renommer Tableau 1/synthèse 1, Tableau 2/Synthèse 2…</t>
  </si>
  <si>
    <t>Outil d'évaluation du gaspillage alimentaire en restauration collective : poids / coûts / CO2</t>
  </si>
  <si>
    <t xml:space="preserve">En gris  =   données d'entrées et titre de ligne. </t>
  </si>
  <si>
    <t>En jaune = calculs automatiques</t>
  </si>
  <si>
    <t>- poids de nourriture produite (cuisiné) : si vous n'avez pas ces éléments, le calcul sera basé selon des ratios moyens</t>
  </si>
  <si>
    <t>- séparation disctincte des restes d'assiette et des retours de distribution (aliments présentés mais non servis et ne pouvant pas être resservis) : il est toujours intéressant de distinguer ces éléments. Si cette distinction n'est pas faite, le bloc 3 devient obligatoire,</t>
  </si>
  <si>
    <r>
      <t xml:space="preserve">Les données des pesées sont à renseigner </t>
    </r>
    <r>
      <rPr>
        <b/>
        <sz val="11"/>
        <rFont val="Calibri"/>
        <family val="2"/>
      </rPr>
      <t xml:space="preserve">en kg dans les blocs 1 ou 2 </t>
    </r>
    <r>
      <rPr>
        <sz val="11"/>
        <rFont val="Calibri"/>
        <family val="2"/>
      </rPr>
      <t>(par défaut le bloc 3 ou 4 en fonction de votre niveau de finesse du chiffrage souhaité).</t>
    </r>
  </si>
  <si>
    <r>
      <t xml:space="preserve">Seules les cases </t>
    </r>
    <r>
      <rPr>
        <b/>
        <sz val="11"/>
        <rFont val="Calibri"/>
        <family val="2"/>
      </rPr>
      <t>sans couleur doivent être complétées</t>
    </r>
    <r>
      <rPr>
        <sz val="11"/>
        <rFont val="Calibri"/>
        <family val="2"/>
      </rPr>
      <t xml:space="preserve">. </t>
    </r>
  </si>
  <si>
    <t>Ex : la peau d'une banane se retrouvera automatiquement dans la poubelle. Nous l'estimons à 0.06 kg. Si 100 bananes ont été mises à disposition, on retrouvera 6 kg de peaux dans la poubelle, ôtées automatiquement de vos résultats.</t>
  </si>
  <si>
    <t>Cet outil a été réalisé en 2016 par Verdicité dans le cadre de l'étude "coûts complets du gaspillage alimentaire en restauration collective" mandatée par l'ADEME. Il est en partie inspiré par un outil réalisé en commun par le CG38 et le CG69.  Il est libre d'utilisation.</t>
  </si>
  <si>
    <r>
      <rPr>
        <b/>
        <sz val="11"/>
        <rFont val="Calibri"/>
        <family val="2"/>
      </rPr>
      <t xml:space="preserve">A noter </t>
    </r>
    <r>
      <rPr>
        <sz val="11"/>
        <rFont val="Calibri"/>
        <family val="2"/>
      </rPr>
      <t>:  le choix a été fait de ne pas intégrer au calcul du gaspillage alimentaire les déchets de préparation (épluchures essentiellement) et les  pertes de stock (produits périmés) car ils ne représentent, en général en restauration collective, qu'une faible proportion.</t>
    </r>
  </si>
</sst>
</file>

<file path=xl/styles.xml><?xml version="1.0" encoding="utf-8"?>
<styleSheet xmlns="http://schemas.openxmlformats.org/spreadsheetml/2006/main">
  <numFmts count="1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0.00\ &quot;€&quot;_-;\-* #,##0.00\ &quot;€&quot;_-;_-* &quot;-&quot;??\ &quot;€&quot;_-;_-@_-"/>
    <numFmt numFmtId="165" formatCode="_-* #,##0.00\ _€_-;\-* #,##0.00\ _€_-;_-* &quot;-&quot;??\ _€_-;_-@_-"/>
    <numFmt numFmtId="166" formatCode="dd/mm/yy;@"/>
    <numFmt numFmtId="167" formatCode="#,##0.00\ &quot;€&quot;"/>
    <numFmt numFmtId="168" formatCode="_-* #,##0\ _€_-;\-* #,##0\ _€_-;_-* &quot;-&quot;??\ _€_-;_-@_-"/>
  </numFmts>
  <fonts count="44">
    <font>
      <sz val="10"/>
      <name val="Arial"/>
      <family val="0"/>
    </font>
    <font>
      <sz val="12"/>
      <color indexed="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Tahoma"/>
      <family val="2"/>
    </font>
    <font>
      <b/>
      <sz val="9"/>
      <name val="Tahoma"/>
      <family val="2"/>
    </font>
    <font>
      <b/>
      <sz val="11"/>
      <name val="Calibri"/>
      <family val="2"/>
    </font>
    <font>
      <sz val="10"/>
      <name val="Calibri"/>
      <family val="2"/>
    </font>
    <font>
      <b/>
      <sz val="12"/>
      <name val="Calibri"/>
      <family val="2"/>
    </font>
    <font>
      <b/>
      <sz val="10"/>
      <name val="Calibri"/>
      <family val="2"/>
    </font>
    <font>
      <sz val="11"/>
      <name val="Calibri"/>
      <family val="2"/>
    </font>
    <font>
      <sz val="12"/>
      <name val="Calibri"/>
      <family val="2"/>
    </font>
    <font>
      <b/>
      <sz val="14"/>
      <name val="Calibri"/>
      <family val="2"/>
    </font>
    <font>
      <u val="single"/>
      <sz val="11"/>
      <name val="Calibri"/>
      <family val="2"/>
    </font>
    <font>
      <b/>
      <u val="single"/>
      <sz val="10"/>
      <name val="Calibri"/>
      <family val="2"/>
    </font>
    <font>
      <i/>
      <sz val="10"/>
      <name val="Calibri"/>
      <family val="2"/>
    </font>
    <font>
      <b/>
      <sz val="28"/>
      <name val="Calibri"/>
      <family val="2"/>
    </font>
    <font>
      <sz val="10"/>
      <color indexed="10"/>
      <name val="Calibri"/>
      <family val="2"/>
    </font>
    <font>
      <b/>
      <sz val="10"/>
      <name val="Arial"/>
      <family val="2"/>
    </font>
    <font>
      <i/>
      <sz val="11"/>
      <name val="Calibri"/>
      <family val="2"/>
    </font>
    <font>
      <sz val="14"/>
      <name val="Calibri"/>
      <family val="2"/>
    </font>
    <font>
      <b/>
      <sz val="18"/>
      <name val="Calibri"/>
      <family val="2"/>
    </font>
    <font>
      <b/>
      <sz val="32"/>
      <name val="Calibri"/>
      <family val="2"/>
    </font>
    <font>
      <b/>
      <i/>
      <sz val="11"/>
      <name val="Calibri"/>
      <family val="2"/>
    </font>
    <font>
      <b/>
      <sz val="16"/>
      <name val="Calibri"/>
      <family val="2"/>
    </font>
    <font>
      <sz val="10"/>
      <color indexed="8"/>
      <name val="Calibri"/>
      <family val="2"/>
    </font>
    <font>
      <sz val="9"/>
      <color indexed="8"/>
      <name val="Calibri"/>
      <family val="2"/>
    </font>
    <font>
      <b/>
      <sz val="10.5"/>
      <color indexed="8"/>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rgb="FFFFFF66"/>
        <bgColor indexed="64"/>
      </patternFill>
    </fill>
    <fill>
      <patternFill patternType="solid">
        <fgColor indexed="9"/>
        <bgColor indexed="64"/>
      </patternFill>
    </fill>
    <fill>
      <patternFill patternType="solid">
        <fgColor theme="5" tint="0.39998000860214233"/>
        <bgColor indexed="64"/>
      </patternFill>
    </fill>
    <fill>
      <patternFill patternType="solid">
        <fgColor theme="0" tint="-0.24997000396251678"/>
        <bgColor indexed="64"/>
      </patternFill>
    </fill>
    <fill>
      <patternFill patternType="solid">
        <fgColor theme="7" tint="0.5999900102615356"/>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5"/>
        <bgColor indexed="64"/>
      </patternFill>
    </fill>
    <fill>
      <patternFill patternType="solid">
        <fgColor theme="9"/>
        <bgColor indexed="64"/>
      </patternFill>
    </fill>
    <fill>
      <patternFill patternType="solid">
        <fgColor theme="9" tint="0.5999900102615356"/>
        <bgColor indexed="64"/>
      </patternFill>
    </fill>
  </fills>
  <borders count="52">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style="medium"/>
      <top/>
      <bottom/>
    </border>
    <border>
      <left/>
      <right/>
      <top/>
      <bottom style="medium"/>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style="thin"/>
      <right style="thin"/>
      <top style="thin"/>
      <bottom style="thin"/>
    </border>
    <border>
      <left/>
      <right style="thin"/>
      <top/>
      <bottom style="thin"/>
    </border>
    <border>
      <left/>
      <right/>
      <top style="thin"/>
      <bottom style="thin"/>
    </border>
    <border>
      <left/>
      <right style="thin"/>
      <top style="thin"/>
      <bottom style="thin"/>
    </border>
    <border>
      <left style="medium"/>
      <right style="medium"/>
      <top style="thin"/>
      <bottom style="thin"/>
    </border>
    <border>
      <left/>
      <right style="medium"/>
      <top style="thin"/>
      <bottom style="thin"/>
    </border>
    <border>
      <left/>
      <right/>
      <top style="medium"/>
      <bottom style="medium"/>
    </border>
    <border>
      <left/>
      <right style="medium"/>
      <top style="medium"/>
      <bottom style="medium"/>
    </border>
    <border>
      <left style="medium"/>
      <right style="medium"/>
      <top style="medium"/>
      <bottom/>
    </border>
    <border>
      <left style="medium"/>
      <right style="medium"/>
      <top style="medium"/>
      <bottom style="medium"/>
    </border>
    <border>
      <left style="thin"/>
      <right style="thin"/>
      <top/>
      <bottom style="thin"/>
    </border>
    <border>
      <left style="medium"/>
      <right/>
      <top style="medium"/>
      <bottom style="medium"/>
    </border>
    <border>
      <left style="thin"/>
      <right/>
      <top style="thin"/>
      <bottom style="medium"/>
    </border>
    <border>
      <left/>
      <right style="thin"/>
      <top style="thin"/>
      <bottom style="medium"/>
    </border>
    <border>
      <left style="thin"/>
      <right/>
      <top style="thin"/>
      <bottom style="thin"/>
    </border>
    <border>
      <left style="thin"/>
      <right/>
      <top style="medium"/>
      <bottom style="thin"/>
    </border>
    <border>
      <left/>
      <right style="thin"/>
      <top style="medium"/>
      <bottom style="thin"/>
    </border>
    <border>
      <left style="medium"/>
      <right/>
      <top style="thin"/>
      <bottom style="thin"/>
    </border>
    <border>
      <left style="medium"/>
      <right/>
      <top style="medium"/>
      <bottom style="thin"/>
    </border>
    <border>
      <left/>
      <right style="medium"/>
      <top style="medium"/>
      <bottom style="thin"/>
    </border>
    <border>
      <left style="thin"/>
      <right/>
      <top style="medium"/>
      <bottom style="medium"/>
    </border>
    <border>
      <left/>
      <right style="thin"/>
      <top style="medium"/>
      <bottom style="medium"/>
    </border>
    <border>
      <left style="thin"/>
      <right style="thin"/>
      <top style="thin"/>
      <bottom/>
    </border>
    <border>
      <left style="thin"/>
      <right style="thin"/>
      <top style="medium"/>
      <bottom style="medium"/>
    </border>
    <border>
      <left style="thin"/>
      <right style="thin"/>
      <top style="medium"/>
      <bottom style="thin"/>
    </border>
    <border>
      <left style="medium"/>
      <right/>
      <top style="thin"/>
      <bottom style="medium"/>
    </border>
    <border>
      <left/>
      <right style="medium"/>
      <top style="thin"/>
      <bottom style="medium"/>
    </border>
    <border>
      <left style="thin"/>
      <right style="thin"/>
      <top style="thin"/>
      <bottom style="mediu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thin"/>
      <bottom/>
    </border>
    <border>
      <left/>
      <right style="medium"/>
      <top style="thin"/>
      <botto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7" fillId="7" borderId="1" applyNumberFormat="0" applyAlignment="0" applyProtection="0"/>
    <xf numFmtId="0" fontId="8" fillId="3"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9" fillId="21" borderId="0" applyNumberFormat="0" applyBorder="0" applyAlignment="0" applyProtection="0"/>
    <xf numFmtId="0" fontId="2" fillId="0" borderId="0">
      <alignment/>
      <protection/>
    </xf>
    <xf numFmtId="0" fontId="2" fillId="22" borderId="3" applyNumberFormat="0" applyFont="0" applyAlignment="0" applyProtection="0"/>
    <xf numFmtId="9" fontId="0"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212">
    <xf numFmtId="0" fontId="0" fillId="0" borderId="0" xfId="0" applyAlignment="1">
      <alignment/>
    </xf>
    <xf numFmtId="0" fontId="0" fillId="0" borderId="0" xfId="0" applyFont="1" applyAlignment="1">
      <alignment/>
    </xf>
    <xf numFmtId="9" fontId="0" fillId="0" borderId="0" xfId="0" applyNumberFormat="1" applyAlignment="1">
      <alignment/>
    </xf>
    <xf numFmtId="9" fontId="0" fillId="24" borderId="0" xfId="0" applyNumberFormat="1" applyFill="1" applyAlignment="1">
      <alignment/>
    </xf>
    <xf numFmtId="0" fontId="0" fillId="24" borderId="0" xfId="0" applyFont="1" applyFill="1" applyAlignment="1">
      <alignment/>
    </xf>
    <xf numFmtId="9" fontId="0" fillId="0" borderId="0" xfId="51" applyFont="1" applyAlignment="1">
      <alignment/>
    </xf>
    <xf numFmtId="0" fontId="22" fillId="0" borderId="0" xfId="0" applyFont="1" applyAlignment="1">
      <alignment/>
    </xf>
    <xf numFmtId="0" fontId="0" fillId="0" borderId="10" xfId="0" applyBorder="1" applyAlignment="1">
      <alignment/>
    </xf>
    <xf numFmtId="1" fontId="22" fillId="0" borderId="0" xfId="0" applyNumberFormat="1" applyFont="1" applyAlignment="1">
      <alignment/>
    </xf>
    <xf numFmtId="0" fontId="22" fillId="0" borderId="0" xfId="0" applyFont="1" applyAlignment="1">
      <alignment horizontal="right"/>
    </xf>
    <xf numFmtId="9" fontId="22" fillId="0" borderId="0" xfId="51" applyFont="1" applyBorder="1" applyAlignment="1">
      <alignment/>
    </xf>
    <xf numFmtId="0" fontId="22"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Font="1" applyBorder="1" applyAlignment="1">
      <alignment/>
    </xf>
    <xf numFmtId="0" fontId="0" fillId="0" borderId="15" xfId="0" applyBorder="1" applyAlignment="1">
      <alignment/>
    </xf>
    <xf numFmtId="0" fontId="0" fillId="0" borderId="16" xfId="0" applyBorder="1" applyAlignment="1">
      <alignment/>
    </xf>
    <xf numFmtId="165" fontId="22" fillId="0" borderId="0" xfId="44" applyFont="1" applyBorder="1" applyAlignment="1">
      <alignment horizontal="center"/>
    </xf>
    <xf numFmtId="9" fontId="22" fillId="0" borderId="0" xfId="51" applyFont="1" applyBorder="1" applyAlignment="1">
      <alignment horizontal="center"/>
    </xf>
    <xf numFmtId="0" fontId="21" fillId="0" borderId="0" xfId="0" applyFont="1" applyAlignment="1">
      <alignment/>
    </xf>
    <xf numFmtId="0" fontId="25" fillId="0" borderId="0" xfId="0" applyFont="1" applyAlignment="1">
      <alignment vertical="center"/>
    </xf>
    <xf numFmtId="0" fontId="21" fillId="0" borderId="0" xfId="0" applyFont="1" applyAlignment="1">
      <alignment vertical="center"/>
    </xf>
    <xf numFmtId="0" fontId="28" fillId="0" borderId="0" xfId="0" applyFont="1" applyAlignment="1">
      <alignment vertical="center"/>
    </xf>
    <xf numFmtId="0" fontId="25" fillId="0" borderId="0" xfId="0" applyFont="1" applyAlignment="1" quotePrefix="1">
      <alignment vertical="center"/>
    </xf>
    <xf numFmtId="0" fontId="25" fillId="0" borderId="0" xfId="0" applyFont="1" applyAlignment="1">
      <alignment/>
    </xf>
    <xf numFmtId="0" fontId="22" fillId="25" borderId="17" xfId="49" applyFont="1" applyFill="1" applyBorder="1" applyAlignment="1" applyProtection="1">
      <alignment horizontal="center" vertical="center"/>
      <protection locked="0"/>
    </xf>
    <xf numFmtId="0" fontId="0" fillId="0" borderId="0" xfId="0" applyAlignment="1" applyProtection="1">
      <alignment/>
      <protection locked="0"/>
    </xf>
    <xf numFmtId="0" fontId="22" fillId="0" borderId="0" xfId="0" applyFont="1" applyAlignment="1" applyProtection="1">
      <alignment horizontal="center" vertical="center"/>
      <protection locked="0"/>
    </xf>
    <xf numFmtId="0" fontId="22" fillId="0" borderId="0" xfId="0" applyFont="1" applyAlignment="1" applyProtection="1">
      <alignment/>
      <protection locked="0"/>
    </xf>
    <xf numFmtId="0" fontId="22" fillId="25" borderId="18" xfId="49" applyFont="1" applyFill="1" applyBorder="1" applyAlignment="1" applyProtection="1">
      <alignment horizontal="center" vertical="center" wrapText="1"/>
      <protection locked="0"/>
    </xf>
    <xf numFmtId="0" fontId="22" fillId="25" borderId="19" xfId="49" applyFont="1" applyFill="1" applyBorder="1" applyAlignment="1" applyProtection="1">
      <alignment horizontal="center" vertical="center"/>
      <protection locked="0"/>
    </xf>
    <xf numFmtId="164" fontId="22" fillId="0" borderId="0" xfId="0" applyNumberFormat="1" applyFont="1" applyAlignment="1" applyProtection="1">
      <alignment/>
      <protection locked="0"/>
    </xf>
    <xf numFmtId="0" fontId="24" fillId="0" borderId="0" xfId="0" applyFont="1" applyAlignment="1">
      <alignment horizontal="center"/>
    </xf>
    <xf numFmtId="0" fontId="0" fillId="0" borderId="0" xfId="0" applyFont="1" applyAlignment="1">
      <alignment/>
    </xf>
    <xf numFmtId="0" fontId="33" fillId="0" borderId="0" xfId="0" applyFont="1" applyAlignment="1">
      <alignment/>
    </xf>
    <xf numFmtId="0" fontId="33" fillId="0" borderId="0" xfId="0" applyFont="1" applyAlignment="1">
      <alignment horizontal="right"/>
    </xf>
    <xf numFmtId="1" fontId="22" fillId="0" borderId="0" xfId="0" applyNumberFormat="1" applyFont="1" applyAlignment="1" applyProtection="1">
      <alignment/>
      <protection locked="0"/>
    </xf>
    <xf numFmtId="0" fontId="28" fillId="0" borderId="0" xfId="0" applyFont="1" applyAlignment="1" quotePrefix="1">
      <alignment vertical="center"/>
    </xf>
    <xf numFmtId="0" fontId="22" fillId="25" borderId="20" xfId="49" applyFont="1" applyFill="1" applyBorder="1" applyAlignment="1" applyProtection="1">
      <alignment horizontal="center" vertical="center" wrapText="1"/>
      <protection locked="0"/>
    </xf>
    <xf numFmtId="4" fontId="22" fillId="26" borderId="0" xfId="0" applyNumberFormat="1" applyFont="1" applyFill="1" applyAlignment="1" applyProtection="1">
      <alignment/>
      <protection locked="0"/>
    </xf>
    <xf numFmtId="0" fontId="38" fillId="0" borderId="0" xfId="0" applyFont="1" applyAlignment="1">
      <alignment vertical="center"/>
    </xf>
    <xf numFmtId="0" fontId="22" fillId="27" borderId="21" xfId="49" applyFont="1" applyFill="1" applyBorder="1" applyAlignment="1" applyProtection="1">
      <alignment horizontal="center" vertical="center" wrapText="1"/>
      <protection locked="0"/>
    </xf>
    <xf numFmtId="0" fontId="22" fillId="27" borderId="21" xfId="49" applyFont="1" applyFill="1" applyBorder="1" applyAlignment="1" applyProtection="1">
      <alignment horizontal="center" vertical="center"/>
      <protection locked="0"/>
    </xf>
    <xf numFmtId="0" fontId="22" fillId="27" borderId="22" xfId="49" applyFont="1" applyFill="1" applyBorder="1" applyAlignment="1" applyProtection="1">
      <alignment horizontal="center" vertical="center"/>
      <protection locked="0"/>
    </xf>
    <xf numFmtId="0" fontId="22" fillId="27" borderId="22" xfId="49" applyFont="1" applyFill="1" applyBorder="1" applyAlignment="1" applyProtection="1">
      <alignment horizontal="center" vertical="center" wrapText="1"/>
      <protection locked="0"/>
    </xf>
    <xf numFmtId="0" fontId="24" fillId="28" borderId="23" xfId="49" applyFont="1" applyFill="1" applyBorder="1" applyAlignment="1">
      <alignment horizontal="left" vertical="center" wrapText="1"/>
      <protection/>
    </xf>
    <xf numFmtId="0" fontId="24" fillId="28" borderId="24" xfId="49" applyFont="1" applyFill="1" applyBorder="1" applyAlignment="1">
      <alignment horizontal="left" vertical="center" wrapText="1"/>
      <protection/>
    </xf>
    <xf numFmtId="167" fontId="22" fillId="0" borderId="0" xfId="0" applyNumberFormat="1" applyFont="1" applyAlignment="1">
      <alignment horizontal="center" vertical="center"/>
    </xf>
    <xf numFmtId="0" fontId="22" fillId="0" borderId="0" xfId="0" applyFont="1" applyAlignment="1">
      <alignment horizontal="center" vertical="center"/>
    </xf>
    <xf numFmtId="166" fontId="24" fillId="20" borderId="23" xfId="49" applyNumberFormat="1" applyFont="1" applyFill="1" applyBorder="1" applyAlignment="1">
      <alignment horizontal="center" vertical="center"/>
      <protection/>
    </xf>
    <xf numFmtId="166" fontId="24" fillId="20" borderId="10" xfId="49" applyNumberFormat="1" applyFont="1" applyFill="1" applyBorder="1" applyAlignment="1">
      <alignment horizontal="center" vertical="center" wrapText="1"/>
      <protection/>
    </xf>
    <xf numFmtId="166" fontId="36" fillId="27" borderId="23" xfId="49" applyNumberFormat="1" applyFont="1" applyFill="1" applyBorder="1" applyAlignment="1">
      <alignment horizontal="center" vertical="center" wrapText="1"/>
      <protection/>
    </xf>
    <xf numFmtId="0" fontId="24" fillId="20" borderId="11" xfId="49" applyFont="1" applyFill="1" applyBorder="1" applyAlignment="1">
      <alignment horizontal="center" vertical="center" wrapText="1"/>
      <protection/>
    </xf>
    <xf numFmtId="0" fontId="22" fillId="20" borderId="25" xfId="49" applyFont="1" applyFill="1" applyBorder="1" applyAlignment="1">
      <alignment horizontal="center" vertical="center" wrapText="1"/>
      <protection/>
    </xf>
    <xf numFmtId="0" fontId="22" fillId="20" borderId="24" xfId="49" applyFont="1" applyFill="1" applyBorder="1" applyAlignment="1">
      <alignment horizontal="center" vertical="center"/>
      <protection/>
    </xf>
    <xf numFmtId="0" fontId="22" fillId="25" borderId="24" xfId="49" applyFont="1" applyFill="1" applyBorder="1" applyAlignment="1">
      <alignment horizontal="center" vertical="center"/>
      <protection/>
    </xf>
    <xf numFmtId="0" fontId="22" fillId="25" borderId="26" xfId="49" applyFont="1" applyFill="1" applyBorder="1" applyAlignment="1">
      <alignment horizontal="center" vertical="center"/>
      <protection/>
    </xf>
    <xf numFmtId="4" fontId="22" fillId="24" borderId="27" xfId="49" applyNumberFormat="1" applyFont="1" applyFill="1" applyBorder="1" applyAlignment="1">
      <alignment horizontal="center" vertical="center" wrapText="1"/>
      <protection/>
    </xf>
    <xf numFmtId="0" fontId="22" fillId="25" borderId="19" xfId="49" applyFont="1" applyFill="1" applyBorder="1" applyAlignment="1">
      <alignment horizontal="center" vertical="center" wrapText="1"/>
      <protection/>
    </xf>
    <xf numFmtId="4" fontId="22" fillId="24" borderId="25" xfId="49" applyNumberFormat="1" applyFont="1" applyFill="1" applyBorder="1" applyAlignment="1">
      <alignment horizontal="center" vertical="center" wrapText="1"/>
      <protection/>
    </xf>
    <xf numFmtId="0" fontId="22" fillId="25" borderId="19" xfId="49" applyFont="1" applyFill="1" applyBorder="1" applyAlignment="1">
      <alignment horizontal="center" vertical="center"/>
      <protection/>
    </xf>
    <xf numFmtId="0" fontId="25" fillId="0" borderId="0" xfId="0" applyFont="1" applyAlignment="1">
      <alignment wrapText="1"/>
    </xf>
    <xf numFmtId="0" fontId="25" fillId="0" borderId="0" xfId="0" applyFont="1" applyAlignment="1">
      <alignment vertical="center" wrapText="1"/>
    </xf>
    <xf numFmtId="0" fontId="25" fillId="0" borderId="0" xfId="0" applyFont="1" applyAlignment="1">
      <alignment horizontal="left"/>
    </xf>
    <xf numFmtId="0" fontId="25" fillId="0" borderId="0" xfId="0" applyFont="1" applyAlignment="1">
      <alignment horizontal="left" vertical="center" wrapText="1"/>
    </xf>
    <xf numFmtId="0" fontId="25" fillId="0" borderId="0" xfId="0" applyFont="1" applyAlignment="1" quotePrefix="1">
      <alignment horizontal="left" vertical="center" wrapText="1"/>
    </xf>
    <xf numFmtId="0" fontId="39" fillId="29" borderId="28" xfId="0" applyFont="1" applyFill="1" applyBorder="1" applyAlignment="1">
      <alignment horizontal="center"/>
    </xf>
    <xf numFmtId="0" fontId="39" fillId="29" borderId="23" xfId="0" applyFont="1" applyFill="1" applyBorder="1" applyAlignment="1">
      <alignment horizontal="center"/>
    </xf>
    <xf numFmtId="0" fontId="39" fillId="29" borderId="24" xfId="0" applyFont="1" applyFill="1" applyBorder="1" applyAlignment="1">
      <alignment horizontal="center"/>
    </xf>
    <xf numFmtId="0" fontId="21" fillId="30" borderId="0" xfId="0" applyFont="1" applyFill="1" applyAlignment="1">
      <alignment horizontal="left" vertical="center"/>
    </xf>
    <xf numFmtId="0" fontId="25" fillId="0" borderId="0" xfId="0" applyFont="1" applyAlignment="1">
      <alignment horizontal="left" wrapText="1"/>
    </xf>
    <xf numFmtId="1" fontId="30" fillId="0" borderId="29" xfId="49" applyNumberFormat="1" applyFont="1" applyBorder="1" applyAlignment="1" applyProtection="1">
      <alignment horizontal="center" vertical="center"/>
      <protection locked="0"/>
    </xf>
    <xf numFmtId="1" fontId="30" fillId="0" borderId="30" xfId="49" applyNumberFormat="1" applyFont="1" applyBorder="1" applyAlignment="1" applyProtection="1">
      <alignment horizontal="center" vertical="center"/>
      <protection locked="0"/>
    </xf>
    <xf numFmtId="0" fontId="22" fillId="25" borderId="31" xfId="49" applyFont="1" applyFill="1" applyBorder="1" applyAlignment="1" applyProtection="1">
      <alignment horizontal="center" vertical="center" wrapText="1"/>
      <protection locked="0"/>
    </xf>
    <xf numFmtId="0" fontId="22" fillId="25" borderId="20" xfId="49" applyFont="1" applyFill="1" applyBorder="1" applyAlignment="1" applyProtection="1">
      <alignment horizontal="center" vertical="center" wrapText="1"/>
      <protection locked="0"/>
    </xf>
    <xf numFmtId="0" fontId="22" fillId="25" borderId="32" xfId="49" applyFont="1" applyFill="1" applyBorder="1" applyAlignment="1" applyProtection="1">
      <alignment horizontal="center" vertical="center" wrapText="1"/>
      <protection locked="0"/>
    </xf>
    <xf numFmtId="0" fontId="22" fillId="25" borderId="33" xfId="49" applyFont="1" applyFill="1" applyBorder="1" applyAlignment="1" applyProtection="1">
      <alignment horizontal="center" vertical="center" wrapText="1"/>
      <protection locked="0"/>
    </xf>
    <xf numFmtId="4" fontId="22" fillId="24" borderId="34" xfId="49" applyNumberFormat="1" applyFont="1" applyFill="1" applyBorder="1" applyAlignment="1">
      <alignment horizontal="center" vertical="center" wrapText="1"/>
      <protection/>
    </xf>
    <xf numFmtId="4" fontId="22" fillId="24" borderId="20" xfId="49" applyNumberFormat="1" applyFont="1" applyFill="1" applyBorder="1" applyAlignment="1">
      <alignment horizontal="center" vertical="center" wrapText="1"/>
      <protection/>
    </xf>
    <xf numFmtId="4" fontId="22" fillId="24" borderId="22" xfId="49" applyNumberFormat="1" applyFont="1" applyFill="1" applyBorder="1" applyAlignment="1">
      <alignment horizontal="center" vertical="center" wrapText="1"/>
      <protection/>
    </xf>
    <xf numFmtId="4" fontId="22" fillId="24" borderId="35" xfId="49" applyNumberFormat="1" applyFont="1" applyFill="1" applyBorder="1" applyAlignment="1">
      <alignment horizontal="center" vertical="center" wrapText="1"/>
      <protection/>
    </xf>
    <xf numFmtId="4" fontId="22" fillId="24" borderId="33" xfId="49" applyNumberFormat="1" applyFont="1" applyFill="1" applyBorder="1" applyAlignment="1">
      <alignment horizontal="center" vertical="center" wrapText="1"/>
      <protection/>
    </xf>
    <xf numFmtId="4" fontId="22" fillId="24" borderId="36" xfId="49" applyNumberFormat="1" applyFont="1" applyFill="1" applyBorder="1" applyAlignment="1">
      <alignment horizontal="center" vertical="center" wrapText="1"/>
      <protection/>
    </xf>
    <xf numFmtId="4" fontId="32" fillId="25" borderId="28" xfId="49" applyNumberFormat="1" applyFont="1" applyFill="1" applyBorder="1" applyAlignment="1">
      <alignment horizontal="center" vertical="center"/>
      <protection/>
    </xf>
    <xf numFmtId="4" fontId="32" fillId="25" borderId="24" xfId="49" applyNumberFormat="1" applyFont="1" applyFill="1" applyBorder="1" applyAlignment="1">
      <alignment horizontal="center" vertical="center"/>
      <protection/>
    </xf>
    <xf numFmtId="2" fontId="32" fillId="24" borderId="37" xfId="49" applyNumberFormat="1" applyFont="1" applyFill="1" applyBorder="1" applyAlignment="1">
      <alignment horizontal="center" vertical="center"/>
      <protection/>
    </xf>
    <xf numFmtId="2" fontId="32" fillId="24" borderId="24" xfId="49" applyNumberFormat="1" applyFont="1" applyFill="1" applyBorder="1" applyAlignment="1">
      <alignment horizontal="center" vertical="center"/>
      <protection/>
    </xf>
    <xf numFmtId="2" fontId="32" fillId="24" borderId="38" xfId="49" applyNumberFormat="1" applyFont="1" applyFill="1" applyBorder="1" applyAlignment="1">
      <alignment horizontal="center" vertical="center"/>
      <protection/>
    </xf>
    <xf numFmtId="0" fontId="22" fillId="0" borderId="37" xfId="49" applyFont="1" applyBorder="1" applyAlignment="1" applyProtection="1">
      <alignment horizontal="center" vertical="center"/>
      <protection locked="0"/>
    </xf>
    <xf numFmtId="0" fontId="22" fillId="0" borderId="38" xfId="49" applyFont="1" applyBorder="1" applyAlignment="1" applyProtection="1">
      <alignment horizontal="center" vertical="center"/>
      <protection locked="0"/>
    </xf>
    <xf numFmtId="4" fontId="22" fillId="25" borderId="31" xfId="49" applyNumberFormat="1" applyFont="1" applyFill="1" applyBorder="1" applyAlignment="1" applyProtection="1">
      <alignment horizontal="center" vertical="center" wrapText="1"/>
      <protection locked="0"/>
    </xf>
    <xf numFmtId="4" fontId="22" fillId="25" borderId="20" xfId="49" applyNumberFormat="1" applyFont="1" applyFill="1" applyBorder="1" applyAlignment="1" applyProtection="1">
      <alignment horizontal="center" vertical="center" wrapText="1"/>
      <protection locked="0"/>
    </xf>
    <xf numFmtId="4" fontId="24" fillId="24" borderId="28" xfId="49" applyNumberFormat="1" applyFont="1" applyFill="1" applyBorder="1" applyAlignment="1">
      <alignment horizontal="center" vertical="center"/>
      <protection/>
    </xf>
    <xf numFmtId="4" fontId="24" fillId="24" borderId="24" xfId="49" applyNumberFormat="1" applyFont="1" applyFill="1" applyBorder="1" applyAlignment="1">
      <alignment horizontal="center" vertical="center"/>
      <protection/>
    </xf>
    <xf numFmtId="4" fontId="22" fillId="24" borderId="28" xfId="49" applyNumberFormat="1" applyFont="1" applyFill="1" applyBorder="1" applyAlignment="1">
      <alignment horizontal="center" vertical="center"/>
      <protection/>
    </xf>
    <xf numFmtId="4" fontId="22" fillId="24" borderId="24" xfId="49" applyNumberFormat="1" applyFont="1" applyFill="1" applyBorder="1" applyAlignment="1">
      <alignment horizontal="center" vertical="center"/>
      <protection/>
    </xf>
    <xf numFmtId="2" fontId="32" fillId="25" borderId="28" xfId="49" applyNumberFormat="1" applyFont="1" applyFill="1" applyBorder="1" applyAlignment="1" applyProtection="1" quotePrefix="1">
      <alignment horizontal="center" vertical="center"/>
      <protection locked="0"/>
    </xf>
    <xf numFmtId="2" fontId="32" fillId="25" borderId="24" xfId="49" applyNumberFormat="1" applyFont="1" applyFill="1" applyBorder="1" applyAlignment="1" applyProtection="1" quotePrefix="1">
      <alignment horizontal="center" vertical="center"/>
      <protection locked="0"/>
    </xf>
    <xf numFmtId="0" fontId="22" fillId="25" borderId="39" xfId="49" applyFont="1" applyFill="1" applyBorder="1" applyAlignment="1" applyProtection="1">
      <alignment horizontal="center" vertical="center" wrapText="1"/>
      <protection locked="0"/>
    </xf>
    <xf numFmtId="166" fontId="27" fillId="20" borderId="13" xfId="49" applyNumberFormat="1" applyFont="1" applyFill="1" applyBorder="1" applyAlignment="1">
      <alignment horizontal="center" vertical="center"/>
      <protection/>
    </xf>
    <xf numFmtId="166" fontId="27" fillId="20" borderId="10" xfId="49" applyNumberFormat="1" applyFont="1" applyFill="1" applyBorder="1" applyAlignment="1">
      <alignment horizontal="center" vertical="center"/>
      <protection/>
    </xf>
    <xf numFmtId="166" fontId="27" fillId="20" borderId="16" xfId="49" applyNumberFormat="1" applyFont="1" applyFill="1" applyBorder="1" applyAlignment="1">
      <alignment horizontal="center" vertical="center"/>
      <protection/>
    </xf>
    <xf numFmtId="4" fontId="22" fillId="25" borderId="17" xfId="49" applyNumberFormat="1" applyFont="1" applyFill="1" applyBorder="1" applyAlignment="1" applyProtection="1">
      <alignment horizontal="center" vertical="center" wrapText="1"/>
      <protection locked="0"/>
    </xf>
    <xf numFmtId="4" fontId="22" fillId="25" borderId="29" xfId="49" applyNumberFormat="1" applyFont="1" applyFill="1" applyBorder="1" applyAlignment="1" applyProtection="1">
      <alignment horizontal="center" vertical="center" wrapText="1"/>
      <protection locked="0"/>
    </xf>
    <xf numFmtId="4" fontId="22" fillId="25" borderId="30" xfId="49" applyNumberFormat="1" applyFont="1" applyFill="1" applyBorder="1" applyAlignment="1" applyProtection="1">
      <alignment horizontal="center" vertical="center" wrapText="1"/>
      <protection locked="0"/>
    </xf>
    <xf numFmtId="2" fontId="32" fillId="24" borderId="40" xfId="49" applyNumberFormat="1" applyFont="1" applyFill="1" applyBorder="1" applyAlignment="1">
      <alignment horizontal="center" vertical="center"/>
      <protection/>
    </xf>
    <xf numFmtId="4" fontId="22" fillId="25" borderId="41" xfId="49" applyNumberFormat="1" applyFont="1" applyFill="1" applyBorder="1" applyAlignment="1" applyProtection="1">
      <alignment horizontal="center" vertical="center" wrapText="1"/>
      <protection locked="0"/>
    </xf>
    <xf numFmtId="4" fontId="24" fillId="25" borderId="19" xfId="49" applyNumberFormat="1" applyFont="1" applyFill="1" applyBorder="1" applyAlignment="1" applyProtection="1">
      <alignment horizontal="center" vertical="center" wrapText="1"/>
      <protection locked="0"/>
    </xf>
    <xf numFmtId="4" fontId="24" fillId="25" borderId="20" xfId="49" applyNumberFormat="1" applyFont="1" applyFill="1" applyBorder="1" applyAlignment="1" applyProtection="1">
      <alignment horizontal="center" vertical="center" wrapText="1"/>
      <protection locked="0"/>
    </xf>
    <xf numFmtId="4" fontId="22" fillId="25" borderId="19" xfId="49" applyNumberFormat="1" applyFont="1" applyFill="1" applyBorder="1" applyAlignment="1" applyProtection="1">
      <alignment horizontal="center" vertical="center" wrapText="1"/>
      <protection locked="0"/>
    </xf>
    <xf numFmtId="4" fontId="22" fillId="25" borderId="32" xfId="49" applyNumberFormat="1" applyFont="1" applyFill="1" applyBorder="1" applyAlignment="1" applyProtection="1">
      <alignment horizontal="center" vertical="center" wrapText="1"/>
      <protection locked="0"/>
    </xf>
    <xf numFmtId="4" fontId="22" fillId="25" borderId="33" xfId="49" applyNumberFormat="1" applyFont="1" applyFill="1" applyBorder="1" applyAlignment="1" applyProtection="1">
      <alignment horizontal="center" vertical="center" wrapText="1"/>
      <protection locked="0"/>
    </xf>
    <xf numFmtId="0" fontId="22" fillId="0" borderId="40" xfId="49" applyFont="1" applyBorder="1" applyAlignment="1" applyProtection="1">
      <alignment horizontal="center" vertical="center"/>
      <protection locked="0"/>
    </xf>
    <xf numFmtId="164" fontId="22" fillId="0" borderId="37" xfId="46" applyFont="1" applyFill="1" applyBorder="1" applyAlignment="1" applyProtection="1">
      <alignment horizontal="center" vertical="center"/>
      <protection locked="0"/>
    </xf>
    <xf numFmtId="164" fontId="22" fillId="0" borderId="38" xfId="46" applyFont="1" applyFill="1" applyBorder="1" applyAlignment="1" applyProtection="1">
      <alignment horizontal="center" vertical="center"/>
      <protection locked="0"/>
    </xf>
    <xf numFmtId="0" fontId="26" fillId="27" borderId="0" xfId="0" applyFont="1" applyFill="1" applyAlignment="1">
      <alignment horizontal="left" vertical="center"/>
    </xf>
    <xf numFmtId="0" fontId="26" fillId="27" borderId="0" xfId="0" applyFont="1" applyFill="1" applyAlignment="1">
      <alignment horizontal="left" vertical="center" wrapText="1"/>
    </xf>
    <xf numFmtId="0" fontId="26" fillId="27" borderId="11" xfId="0" applyFont="1" applyFill="1" applyBorder="1" applyAlignment="1">
      <alignment horizontal="left" vertical="center"/>
    </xf>
    <xf numFmtId="0" fontId="26" fillId="0" borderId="0" xfId="0" applyFont="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26" fillId="0" borderId="11" xfId="0" applyFont="1" applyBorder="1" applyAlignment="1" applyProtection="1">
      <alignment horizontal="center" vertical="center"/>
      <protection locked="0"/>
    </xf>
    <xf numFmtId="2" fontId="32" fillId="25" borderId="24" xfId="49" applyNumberFormat="1" applyFont="1" applyFill="1" applyBorder="1" applyAlignment="1" applyProtection="1">
      <alignment horizontal="center" vertical="center"/>
      <protection locked="0"/>
    </xf>
    <xf numFmtId="0" fontId="24" fillId="31" borderId="23" xfId="49" applyFont="1" applyFill="1" applyBorder="1" applyAlignment="1" applyProtection="1">
      <alignment horizontal="left" vertical="center" wrapText="1"/>
      <protection locked="0"/>
    </xf>
    <xf numFmtId="0" fontId="24" fillId="31" borderId="24" xfId="49" applyFont="1" applyFill="1" applyBorder="1" applyAlignment="1" applyProtection="1">
      <alignment horizontal="left" vertical="center" wrapText="1"/>
      <protection locked="0"/>
    </xf>
    <xf numFmtId="9" fontId="24" fillId="24" borderId="28" xfId="51" applyFont="1" applyFill="1" applyBorder="1" applyAlignment="1" applyProtection="1">
      <alignment horizontal="center" vertical="center"/>
      <protection/>
    </xf>
    <xf numFmtId="9" fontId="24" fillId="24" borderId="24" xfId="51" applyFont="1" applyFill="1" applyBorder="1" applyAlignment="1" applyProtection="1">
      <alignment horizontal="center" vertical="center"/>
      <protection/>
    </xf>
    <xf numFmtId="2" fontId="24" fillId="28" borderId="23" xfId="49" applyNumberFormat="1" applyFont="1" applyFill="1" applyBorder="1" applyAlignment="1">
      <alignment horizontal="left" vertical="center" wrapText="1"/>
      <protection/>
    </xf>
    <xf numFmtId="2" fontId="24" fillId="28" borderId="24" xfId="49" applyNumberFormat="1" applyFont="1" applyFill="1" applyBorder="1" applyAlignment="1">
      <alignment horizontal="left" vertical="center" wrapText="1"/>
      <protection/>
    </xf>
    <xf numFmtId="0" fontId="24" fillId="20" borderId="13" xfId="49" applyFont="1" applyFill="1" applyBorder="1" applyAlignment="1">
      <alignment horizontal="center" vertical="center" wrapText="1"/>
      <protection/>
    </xf>
    <xf numFmtId="0" fontId="24" fillId="20" borderId="10" xfId="49" applyFont="1" applyFill="1" applyBorder="1" applyAlignment="1">
      <alignment horizontal="center" vertical="center" wrapText="1"/>
      <protection/>
    </xf>
    <xf numFmtId="0" fontId="24" fillId="20" borderId="16" xfId="49" applyFont="1" applyFill="1" applyBorder="1" applyAlignment="1">
      <alignment horizontal="center" vertical="center" wrapText="1"/>
      <protection/>
    </xf>
    <xf numFmtId="0" fontId="24" fillId="28" borderId="23" xfId="49" applyFont="1" applyFill="1" applyBorder="1" applyAlignment="1">
      <alignment horizontal="left" vertical="center" wrapText="1"/>
      <protection/>
    </xf>
    <xf numFmtId="0" fontId="24" fillId="28" borderId="24" xfId="49" applyFont="1" applyFill="1" applyBorder="1" applyAlignment="1">
      <alignment horizontal="left" vertical="center" wrapText="1"/>
      <protection/>
    </xf>
    <xf numFmtId="166" fontId="22" fillId="28" borderId="42" xfId="49" applyNumberFormat="1" applyFont="1" applyFill="1" applyBorder="1" applyAlignment="1">
      <alignment horizontal="center" vertical="center" wrapText="1"/>
      <protection/>
    </xf>
    <xf numFmtId="166" fontId="22" fillId="28" borderId="43" xfId="49" applyNumberFormat="1" applyFont="1" applyFill="1" applyBorder="1" applyAlignment="1">
      <alignment horizontal="center" vertical="center" wrapText="1"/>
      <protection/>
    </xf>
    <xf numFmtId="166" fontId="22" fillId="28" borderId="34" xfId="49" applyNumberFormat="1" applyFont="1" applyFill="1" applyBorder="1" applyAlignment="1">
      <alignment horizontal="center" vertical="center" wrapText="1"/>
      <protection/>
    </xf>
    <xf numFmtId="166" fontId="22" fillId="28" borderId="22" xfId="49" applyNumberFormat="1" applyFont="1" applyFill="1" applyBorder="1" applyAlignment="1">
      <alignment horizontal="center" vertical="center" wrapText="1"/>
      <protection/>
    </xf>
    <xf numFmtId="166" fontId="27" fillId="28" borderId="13" xfId="49" applyNumberFormat="1" applyFont="1" applyFill="1" applyBorder="1" applyAlignment="1">
      <alignment horizontal="center" vertical="center" wrapText="1"/>
      <protection/>
    </xf>
    <xf numFmtId="166" fontId="27" fillId="28" borderId="10" xfId="49" applyNumberFormat="1" applyFont="1" applyFill="1" applyBorder="1" applyAlignment="1">
      <alignment horizontal="center" vertical="center" wrapText="1"/>
      <protection/>
    </xf>
    <xf numFmtId="166" fontId="27" fillId="28" borderId="16" xfId="49" applyNumberFormat="1" applyFont="1" applyFill="1" applyBorder="1" applyAlignment="1">
      <alignment horizontal="center" vertical="center" wrapText="1"/>
      <protection/>
    </xf>
    <xf numFmtId="166" fontId="22" fillId="28" borderId="35" xfId="49" applyNumberFormat="1" applyFont="1" applyFill="1" applyBorder="1" applyAlignment="1">
      <alignment horizontal="center" vertical="center" wrapText="1"/>
      <protection/>
    </xf>
    <xf numFmtId="166" fontId="22" fillId="28" borderId="36" xfId="49" applyNumberFormat="1" applyFont="1" applyFill="1" applyBorder="1" applyAlignment="1">
      <alignment horizontal="center" vertical="center" wrapText="1"/>
      <protection/>
    </xf>
    <xf numFmtId="1" fontId="30" fillId="0" borderId="44" xfId="49" applyNumberFormat="1" applyFont="1" applyBorder="1" applyAlignment="1" applyProtection="1">
      <alignment horizontal="center" vertical="center"/>
      <protection locked="0"/>
    </xf>
    <xf numFmtId="166" fontId="34" fillId="20" borderId="42" xfId="49" applyNumberFormat="1" applyFont="1" applyFill="1" applyBorder="1" applyAlignment="1">
      <alignment horizontal="center" vertical="center" wrapText="1"/>
      <protection/>
    </xf>
    <xf numFmtId="166" fontId="34" fillId="20" borderId="43" xfId="49" applyNumberFormat="1" applyFont="1" applyFill="1" applyBorder="1" applyAlignment="1">
      <alignment horizontal="center" vertical="center" wrapText="1"/>
      <protection/>
    </xf>
    <xf numFmtId="0" fontId="27" fillId="27" borderId="23" xfId="49" applyFont="1" applyFill="1" applyBorder="1" applyAlignment="1">
      <alignment horizontal="left" vertical="center" wrapText="1"/>
      <protection/>
    </xf>
    <xf numFmtId="0" fontId="27" fillId="27" borderId="24" xfId="49" applyFont="1" applyFill="1" applyBorder="1" applyAlignment="1">
      <alignment horizontal="left" vertical="center" wrapText="1"/>
      <protection/>
    </xf>
    <xf numFmtId="0" fontId="22" fillId="0" borderId="28" xfId="49" applyFont="1" applyBorder="1" applyAlignment="1" applyProtection="1">
      <alignment horizontal="center" vertical="center"/>
      <protection locked="0"/>
    </xf>
    <xf numFmtId="0" fontId="22" fillId="25" borderId="17" xfId="49" applyFont="1" applyFill="1" applyBorder="1" applyAlignment="1" applyProtection="1">
      <alignment horizontal="center" vertical="center" wrapText="1"/>
      <protection locked="0"/>
    </xf>
    <xf numFmtId="0" fontId="29" fillId="25" borderId="23" xfId="49" applyFont="1" applyFill="1" applyBorder="1" applyAlignment="1">
      <alignment horizontal="center" vertical="center"/>
      <protection/>
    </xf>
    <xf numFmtId="0" fontId="29" fillId="25" borderId="24" xfId="49" applyFont="1" applyFill="1" applyBorder="1" applyAlignment="1">
      <alignment horizontal="center" vertical="center"/>
      <protection/>
    </xf>
    <xf numFmtId="166" fontId="24" fillId="20" borderId="23" xfId="49" applyNumberFormat="1" applyFont="1" applyFill="1" applyBorder="1" applyAlignment="1">
      <alignment horizontal="center" vertical="center"/>
      <protection/>
    </xf>
    <xf numFmtId="166" fontId="23" fillId="32" borderId="23" xfId="49" applyNumberFormat="1" applyFont="1" applyFill="1" applyBorder="1" applyAlignment="1" applyProtection="1">
      <alignment horizontal="center" vertical="center"/>
      <protection locked="0"/>
    </xf>
    <xf numFmtId="166" fontId="23" fillId="32" borderId="38" xfId="49" applyNumberFormat="1" applyFont="1" applyFill="1" applyBorder="1" applyAlignment="1" applyProtection="1">
      <alignment horizontal="center" vertical="center"/>
      <protection locked="0"/>
    </xf>
    <xf numFmtId="4" fontId="22" fillId="24" borderId="42" xfId="49" applyNumberFormat="1" applyFont="1" applyFill="1" applyBorder="1" applyAlignment="1">
      <alignment horizontal="center" vertical="center" wrapText="1"/>
      <protection/>
    </xf>
    <xf numFmtId="4" fontId="22" fillId="24" borderId="30" xfId="49" applyNumberFormat="1" applyFont="1" applyFill="1" applyBorder="1" applyAlignment="1">
      <alignment horizontal="center" vertical="center" wrapText="1"/>
      <protection/>
    </xf>
    <xf numFmtId="4" fontId="22" fillId="24" borderId="43" xfId="49" applyNumberFormat="1" applyFont="1" applyFill="1" applyBorder="1" applyAlignment="1">
      <alignment horizontal="center" vertical="center" wrapText="1"/>
      <protection/>
    </xf>
    <xf numFmtId="4" fontId="24" fillId="25" borderId="31" xfId="49" applyNumberFormat="1" applyFont="1" applyFill="1" applyBorder="1" applyAlignment="1" applyProtection="1">
      <alignment horizontal="center" vertical="center" wrapText="1"/>
      <protection locked="0"/>
    </xf>
    <xf numFmtId="166" fontId="22" fillId="20" borderId="28" xfId="49" applyNumberFormat="1" applyFont="1" applyFill="1" applyBorder="1" applyAlignment="1">
      <alignment horizontal="center" vertical="center" wrapText="1"/>
      <protection/>
    </xf>
    <xf numFmtId="166" fontId="22" fillId="20" borderId="24" xfId="49" applyNumberFormat="1" applyFont="1" applyFill="1" applyBorder="1" applyAlignment="1">
      <alignment horizontal="center" vertical="center" wrapText="1"/>
      <protection/>
    </xf>
    <xf numFmtId="166" fontId="22" fillId="20" borderId="34" xfId="49" applyNumberFormat="1" applyFont="1" applyFill="1" applyBorder="1" applyAlignment="1">
      <alignment horizontal="center" vertical="center" wrapText="1"/>
      <protection/>
    </xf>
    <xf numFmtId="166" fontId="22" fillId="20" borderId="22" xfId="49" applyNumberFormat="1" applyFont="1" applyFill="1" applyBorder="1" applyAlignment="1">
      <alignment horizontal="center" vertical="center" wrapText="1"/>
      <protection/>
    </xf>
    <xf numFmtId="166" fontId="22" fillId="20" borderId="42" xfId="49" applyNumberFormat="1" applyFont="1" applyFill="1" applyBorder="1" applyAlignment="1">
      <alignment horizontal="center" vertical="center" wrapText="1"/>
      <protection/>
    </xf>
    <xf numFmtId="166" fontId="22" fillId="20" borderId="43" xfId="49" applyNumberFormat="1" applyFont="1" applyFill="1" applyBorder="1" applyAlignment="1">
      <alignment horizontal="center" vertical="center" wrapText="1"/>
      <protection/>
    </xf>
    <xf numFmtId="2" fontId="32" fillId="24" borderId="45" xfId="49" applyNumberFormat="1" applyFont="1" applyFill="1" applyBorder="1" applyAlignment="1">
      <alignment horizontal="center" vertical="center"/>
      <protection/>
    </xf>
    <xf numFmtId="4" fontId="22" fillId="25" borderId="46" xfId="49" applyNumberFormat="1" applyFont="1" applyFill="1" applyBorder="1" applyAlignment="1" applyProtection="1">
      <alignment horizontal="center" vertical="center" wrapText="1"/>
      <protection locked="0"/>
    </xf>
    <xf numFmtId="4" fontId="22" fillId="25" borderId="47" xfId="49" applyNumberFormat="1" applyFont="1" applyFill="1" applyBorder="1" applyAlignment="1" applyProtection="1">
      <alignment horizontal="center" vertical="center" wrapText="1"/>
      <protection locked="0"/>
    </xf>
    <xf numFmtId="4" fontId="22" fillId="25" borderId="48" xfId="49" applyNumberFormat="1" applyFont="1" applyFill="1" applyBorder="1" applyAlignment="1" applyProtection="1">
      <alignment horizontal="center" vertical="center" wrapText="1"/>
      <protection locked="0"/>
    </xf>
    <xf numFmtId="4" fontId="22" fillId="25" borderId="44" xfId="49" applyNumberFormat="1" applyFont="1" applyFill="1" applyBorder="1" applyAlignment="1" applyProtection="1">
      <alignment horizontal="center" vertical="center" wrapText="1"/>
      <protection locked="0"/>
    </xf>
    <xf numFmtId="166" fontId="24" fillId="20" borderId="13" xfId="49" applyNumberFormat="1" applyFont="1" applyFill="1" applyBorder="1" applyAlignment="1">
      <alignment horizontal="center" vertical="center" wrapText="1"/>
      <protection/>
    </xf>
    <xf numFmtId="166" fontId="24" fillId="20" borderId="10" xfId="49" applyNumberFormat="1" applyFont="1" applyFill="1" applyBorder="1" applyAlignment="1">
      <alignment horizontal="center" vertical="center" wrapText="1"/>
      <protection/>
    </xf>
    <xf numFmtId="166" fontId="24" fillId="20" borderId="16" xfId="49" applyNumberFormat="1" applyFont="1" applyFill="1" applyBorder="1" applyAlignment="1">
      <alignment horizontal="center" vertical="center" wrapText="1"/>
      <protection/>
    </xf>
    <xf numFmtId="166" fontId="22" fillId="20" borderId="35" xfId="49" applyNumberFormat="1" applyFont="1" applyFill="1" applyBorder="1" applyAlignment="1">
      <alignment horizontal="center" vertical="center" wrapText="1"/>
      <protection/>
    </xf>
    <xf numFmtId="166" fontId="22" fillId="20" borderId="36" xfId="49" applyNumberFormat="1" applyFont="1" applyFill="1" applyBorder="1" applyAlignment="1">
      <alignment horizontal="center" vertical="center" wrapText="1"/>
      <protection/>
    </xf>
    <xf numFmtId="166" fontId="25" fillId="20" borderId="49" xfId="49" applyNumberFormat="1" applyFont="1" applyFill="1" applyBorder="1" applyAlignment="1">
      <alignment horizontal="center" vertical="center" wrapText="1"/>
      <protection/>
    </xf>
    <xf numFmtId="166" fontId="25" fillId="20" borderId="50" xfId="49" applyNumberFormat="1" applyFont="1" applyFill="1" applyBorder="1" applyAlignment="1">
      <alignment horizontal="center" vertical="center" wrapText="1"/>
      <protection/>
    </xf>
    <xf numFmtId="166" fontId="23" fillId="32" borderId="37" xfId="49" applyNumberFormat="1" applyFont="1" applyFill="1" applyBorder="1" applyAlignment="1" applyProtection="1">
      <alignment horizontal="center" vertical="center"/>
      <protection locked="0"/>
    </xf>
    <xf numFmtId="0" fontId="22" fillId="25" borderId="41" xfId="49" applyFont="1" applyFill="1" applyBorder="1" applyAlignment="1" applyProtection="1">
      <alignment horizontal="center" vertical="center" wrapText="1"/>
      <protection locked="0"/>
    </xf>
    <xf numFmtId="166" fontId="25" fillId="20" borderId="35" xfId="49" applyNumberFormat="1" applyFont="1" applyFill="1" applyBorder="1" applyAlignment="1">
      <alignment horizontal="center" vertical="center" wrapText="1"/>
      <protection/>
    </xf>
    <xf numFmtId="166" fontId="25" fillId="20" borderId="36" xfId="49" applyNumberFormat="1" applyFont="1" applyFill="1" applyBorder="1" applyAlignment="1">
      <alignment horizontal="center" vertical="center" wrapText="1"/>
      <protection/>
    </xf>
    <xf numFmtId="166" fontId="25" fillId="20" borderId="34" xfId="49" applyNumberFormat="1" applyFont="1" applyFill="1" applyBorder="1" applyAlignment="1">
      <alignment horizontal="center" vertical="center" wrapText="1"/>
      <protection/>
    </xf>
    <xf numFmtId="166" fontId="25" fillId="20" borderId="22" xfId="49" applyNumberFormat="1" applyFont="1" applyFill="1" applyBorder="1" applyAlignment="1">
      <alignment horizontal="center" vertical="center" wrapText="1"/>
      <protection/>
    </xf>
    <xf numFmtId="0" fontId="27" fillId="27" borderId="23" xfId="49" applyFont="1" applyFill="1" applyBorder="1" applyAlignment="1">
      <alignment horizontal="left" vertical="center"/>
      <protection/>
    </xf>
    <xf numFmtId="0" fontId="27" fillId="27" borderId="24" xfId="49" applyFont="1" applyFill="1" applyBorder="1" applyAlignment="1">
      <alignment horizontal="left" vertical="center"/>
      <protection/>
    </xf>
    <xf numFmtId="1" fontId="22" fillId="0" borderId="28" xfId="49" applyNumberFormat="1" applyFont="1" applyBorder="1" applyAlignment="1" applyProtection="1">
      <alignment horizontal="center" vertical="center"/>
      <protection locked="0"/>
    </xf>
    <xf numFmtId="1" fontId="22" fillId="0" borderId="23" xfId="49" applyNumberFormat="1" applyFont="1" applyBorder="1" applyAlignment="1" applyProtection="1">
      <alignment horizontal="center" vertical="center"/>
      <protection locked="0"/>
    </xf>
    <xf numFmtId="164" fontId="22" fillId="0" borderId="28" xfId="46" applyFont="1" applyFill="1" applyBorder="1" applyAlignment="1" applyProtection="1">
      <alignment horizontal="center" vertical="center"/>
      <protection locked="0"/>
    </xf>
    <xf numFmtId="0" fontId="32" fillId="20" borderId="28" xfId="49" applyFont="1" applyFill="1" applyBorder="1" applyAlignment="1">
      <alignment horizontal="center" vertical="center" wrapText="1"/>
      <protection/>
    </xf>
    <xf numFmtId="0" fontId="32" fillId="20" borderId="24" xfId="49" applyFont="1" applyFill="1" applyBorder="1" applyAlignment="1">
      <alignment horizontal="center" vertical="center" wrapText="1"/>
      <protection/>
    </xf>
    <xf numFmtId="0" fontId="22" fillId="20" borderId="28" xfId="49" applyFont="1" applyFill="1" applyBorder="1" applyAlignment="1">
      <alignment horizontal="center" vertical="center" wrapText="1"/>
      <protection/>
    </xf>
    <xf numFmtId="0" fontId="22" fillId="20" borderId="24" xfId="49" applyFont="1" applyFill="1" applyBorder="1" applyAlignment="1">
      <alignment horizontal="center" vertical="center" wrapText="1"/>
      <protection/>
    </xf>
    <xf numFmtId="4" fontId="22" fillId="0" borderId="40" xfId="49" applyNumberFormat="1" applyFont="1" applyBorder="1" applyAlignment="1" applyProtection="1">
      <alignment horizontal="center" vertical="center" wrapText="1"/>
      <protection locked="0"/>
    </xf>
    <xf numFmtId="166" fontId="35" fillId="27" borderId="28" xfId="49" applyNumberFormat="1" applyFont="1" applyFill="1" applyBorder="1" applyAlignment="1">
      <alignment horizontal="center" vertical="center" wrapText="1"/>
      <protection/>
    </xf>
    <xf numFmtId="166" fontId="35" fillId="27" borderId="38" xfId="49" applyNumberFormat="1" applyFont="1" applyFill="1" applyBorder="1" applyAlignment="1">
      <alignment horizontal="center" vertical="center" wrapText="1"/>
      <protection/>
    </xf>
    <xf numFmtId="0" fontId="27" fillId="26" borderId="0" xfId="0" applyFont="1" applyFill="1" applyAlignment="1" applyProtection="1">
      <alignment horizontal="center" wrapText="1"/>
      <protection locked="0"/>
    </xf>
    <xf numFmtId="0" fontId="22" fillId="0" borderId="11" xfId="0" applyFont="1" applyBorder="1" applyAlignment="1">
      <alignment horizontal="right"/>
    </xf>
    <xf numFmtId="168" fontId="22" fillId="0" borderId="11" xfId="0" applyNumberFormat="1" applyFont="1" applyBorder="1" applyAlignment="1">
      <alignment horizontal="center"/>
    </xf>
    <xf numFmtId="165" fontId="22" fillId="0" borderId="0" xfId="44" applyFont="1" applyBorder="1" applyAlignment="1">
      <alignment horizontal="center"/>
    </xf>
    <xf numFmtId="168" fontId="22" fillId="0" borderId="0" xfId="44" applyNumberFormat="1" applyFont="1" applyBorder="1" applyAlignment="1">
      <alignment horizontal="center"/>
    </xf>
    <xf numFmtId="0" fontId="22" fillId="0" borderId="0" xfId="0" applyFont="1" applyAlignment="1">
      <alignment horizontal="right"/>
    </xf>
    <xf numFmtId="9" fontId="22" fillId="0" borderId="0" xfId="51" applyFont="1" applyBorder="1" applyAlignment="1">
      <alignment horizontal="center"/>
    </xf>
    <xf numFmtId="0" fontId="22" fillId="0" borderId="0" xfId="0" applyFont="1" applyAlignment="1">
      <alignment horizontal="center"/>
    </xf>
    <xf numFmtId="164" fontId="22" fillId="0" borderId="0" xfId="44" applyNumberFormat="1" applyFont="1" applyFill="1" applyBorder="1" applyAlignment="1">
      <alignment horizontal="center"/>
    </xf>
    <xf numFmtId="165" fontId="22" fillId="0" borderId="0" xfId="44" applyFont="1" applyFill="1" applyBorder="1" applyAlignment="1">
      <alignment horizontal="center"/>
    </xf>
    <xf numFmtId="0" fontId="24" fillId="33" borderId="0" xfId="0" applyFont="1" applyFill="1" applyAlignment="1">
      <alignment horizontal="center"/>
    </xf>
    <xf numFmtId="0" fontId="22" fillId="0" borderId="0" xfId="0" applyFont="1" applyAlignment="1" quotePrefix="1">
      <alignment horizontal="center"/>
    </xf>
    <xf numFmtId="9" fontId="22" fillId="0" borderId="0" xfId="51" applyFont="1" applyAlignment="1">
      <alignment horizontal="center"/>
    </xf>
    <xf numFmtId="1" fontId="22" fillId="0" borderId="0" xfId="0" applyNumberFormat="1" applyFont="1" applyAlignment="1">
      <alignment horizontal="center"/>
    </xf>
    <xf numFmtId="0" fontId="27" fillId="32" borderId="51" xfId="0" applyFont="1" applyFill="1" applyBorder="1" applyAlignment="1">
      <alignment horizontal="center"/>
    </xf>
    <xf numFmtId="0" fontId="27" fillId="32" borderId="0" xfId="0" applyFont="1" applyFill="1" applyAlignment="1">
      <alignment horizontal="center"/>
    </xf>
    <xf numFmtId="0" fontId="21" fillId="0" borderId="0" xfId="0" applyFont="1" applyAlignment="1">
      <alignment horizontal="lef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_Feuil1"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Poids des composantes dans les pertes et gaspillage alimentaire</a:t>
            </a:r>
          </a:p>
        </c:rich>
      </c:tx>
      <c:layout>
        <c:manualLayout>
          <c:xMode val="factor"/>
          <c:yMode val="factor"/>
          <c:x val="-0.007"/>
          <c:y val="-0.00575"/>
        </c:manualLayout>
      </c:layout>
      <c:spPr>
        <a:noFill/>
        <a:ln w="3175">
          <a:noFill/>
        </a:ln>
      </c:spPr>
    </c:title>
    <c:plotArea>
      <c:layout>
        <c:manualLayout>
          <c:xMode val="edge"/>
          <c:yMode val="edge"/>
          <c:x val="-0.00025"/>
          <c:y val="0.2375"/>
          <c:w val="0.9725"/>
          <c:h val="0.756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'SYNTHESE exemple'!$C$22:$C$27</c:f>
              <c:strCache/>
            </c:strRef>
          </c:cat>
          <c:val>
            <c:numRef>
              <c:f>'SYNTHESE exemple'!$D$22:$D$27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'SYNTHESE exemple'!$C$22:$C$27</c:f>
              <c:strCache/>
            </c:strRef>
          </c:cat>
          <c:val>
            <c:numRef>
              <c:f>'SYNTHESE exemple'!$E$22:$E$27</c:f>
              <c:numCache/>
            </c:numRef>
          </c:val>
        </c:ser>
        <c:ser>
          <c:idx val="2"/>
          <c:order val="2"/>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'SYNTHESE exemple'!$C$22:$C$27</c:f>
              <c:strCache/>
            </c:strRef>
          </c:cat>
          <c:val>
            <c:numRef>
              <c:f>'SYNTHESE exemple'!$F$22:$F$27</c:f>
              <c:numCache/>
            </c:numRef>
          </c:val>
        </c:ser>
        <c:overlap val="100"/>
        <c:gapWidth val="128"/>
        <c:axId val="30810391"/>
        <c:axId val="8858064"/>
      </c:barChart>
      <c:catAx>
        <c:axId val="30810391"/>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8858064"/>
        <c:crosses val="autoZero"/>
        <c:auto val="1"/>
        <c:lblOffset val="100"/>
        <c:tickLblSkip val="1"/>
        <c:noMultiLvlLbl val="0"/>
      </c:catAx>
      <c:valAx>
        <c:axId val="8858064"/>
        <c:scaling>
          <c:orientation val="minMax"/>
        </c:scaling>
        <c:axPos val="l"/>
        <c:delete val="1"/>
        <c:majorTickMark val="out"/>
        <c:minorTickMark val="none"/>
        <c:tickLblPos val="nextTo"/>
        <c:crossAx val="3081039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Poids des composantes dans les pertes et gaspillage alimentaire</a:t>
            </a:r>
          </a:p>
        </c:rich>
      </c:tx>
      <c:layout>
        <c:manualLayout>
          <c:xMode val="factor"/>
          <c:yMode val="factor"/>
          <c:x val="-0.007"/>
          <c:y val="-0.00575"/>
        </c:manualLayout>
      </c:layout>
      <c:spPr>
        <a:noFill/>
        <a:ln w="3175">
          <a:noFill/>
        </a:ln>
      </c:spPr>
    </c:title>
    <c:plotArea>
      <c:layout>
        <c:manualLayout>
          <c:xMode val="edge"/>
          <c:yMode val="edge"/>
          <c:x val="-0.00025"/>
          <c:y val="0.2375"/>
          <c:w val="0.9725"/>
          <c:h val="0.756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SYNTHESE!$C$22:$C$27</c:f>
              <c:strCache/>
            </c:strRef>
          </c:cat>
          <c:val>
            <c:numRef>
              <c:f>SYNTHESE!$D$22:$D$27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SYNTHESE!$C$22:$C$27</c:f>
              <c:strCache/>
            </c:strRef>
          </c:cat>
          <c:val>
            <c:numRef>
              <c:f>SYNTHESE!$E$22:$E$27</c:f>
              <c:numCache/>
            </c:numRef>
          </c:val>
        </c:ser>
        <c:ser>
          <c:idx val="2"/>
          <c:order val="2"/>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SYNTHESE!$C$22:$C$27</c:f>
              <c:strCache/>
            </c:strRef>
          </c:cat>
          <c:val>
            <c:numRef>
              <c:f>SYNTHESE!$F$22:$F$27</c:f>
              <c:numCache/>
            </c:numRef>
          </c:val>
        </c:ser>
        <c:overlap val="100"/>
        <c:gapWidth val="128"/>
        <c:axId val="12613713"/>
        <c:axId val="46414554"/>
      </c:barChart>
      <c:catAx>
        <c:axId val="12613713"/>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46414554"/>
        <c:crosses val="autoZero"/>
        <c:auto val="1"/>
        <c:lblOffset val="100"/>
        <c:tickLblSkip val="1"/>
        <c:noMultiLvlLbl val="0"/>
      </c:catAx>
      <c:valAx>
        <c:axId val="46414554"/>
        <c:scaling>
          <c:orientation val="minMax"/>
        </c:scaling>
        <c:axPos val="l"/>
        <c:delete val="1"/>
        <c:majorTickMark val="out"/>
        <c:minorTickMark val="none"/>
        <c:tickLblPos val="nextTo"/>
        <c:crossAx val="1261371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28575</xdr:rowOff>
    </xdr:from>
    <xdr:to>
      <xdr:col>1</xdr:col>
      <xdr:colOff>409575</xdr:colOff>
      <xdr:row>6</xdr:row>
      <xdr:rowOff>9525</xdr:rowOff>
    </xdr:to>
    <xdr:pic>
      <xdr:nvPicPr>
        <xdr:cNvPr id="1" name="Image 1"/>
        <xdr:cNvPicPr preferRelativeResize="1">
          <a:picLocks noChangeAspect="1"/>
        </xdr:cNvPicPr>
      </xdr:nvPicPr>
      <xdr:blipFill>
        <a:blip r:embed="rId1"/>
        <a:stretch>
          <a:fillRect/>
        </a:stretch>
      </xdr:blipFill>
      <xdr:spPr>
        <a:xfrm>
          <a:off x="133350" y="28575"/>
          <a:ext cx="103822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19</xdr:row>
      <xdr:rowOff>47625</xdr:rowOff>
    </xdr:from>
    <xdr:to>
      <xdr:col>2</xdr:col>
      <xdr:colOff>1885950</xdr:colOff>
      <xdr:row>28</xdr:row>
      <xdr:rowOff>485775</xdr:rowOff>
    </xdr:to>
    <xdr:graphicFrame>
      <xdr:nvGraphicFramePr>
        <xdr:cNvPr id="1" name="Graphique 1"/>
        <xdr:cNvGraphicFramePr/>
      </xdr:nvGraphicFramePr>
      <xdr:xfrm>
        <a:off x="114300" y="3028950"/>
        <a:ext cx="3314700" cy="2190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19</xdr:row>
      <xdr:rowOff>47625</xdr:rowOff>
    </xdr:from>
    <xdr:to>
      <xdr:col>2</xdr:col>
      <xdr:colOff>1885950</xdr:colOff>
      <xdr:row>28</xdr:row>
      <xdr:rowOff>485775</xdr:rowOff>
    </xdr:to>
    <xdr:graphicFrame>
      <xdr:nvGraphicFramePr>
        <xdr:cNvPr id="1" name="Graphique 1"/>
        <xdr:cNvGraphicFramePr/>
      </xdr:nvGraphicFramePr>
      <xdr:xfrm>
        <a:off x="114300" y="3028950"/>
        <a:ext cx="3314700" cy="2190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2:O104"/>
  <sheetViews>
    <sheetView tabSelected="1" zoomScalePageLayoutView="0" workbookViewId="0" topLeftCell="A28">
      <selection activeCell="D38" sqref="D38"/>
    </sheetView>
  </sheetViews>
  <sheetFormatPr defaultColWidth="11.57421875" defaultRowHeight="12.75"/>
  <cols>
    <col min="1" max="16384" width="11.421875" style="25" customWidth="1"/>
  </cols>
  <sheetData>
    <row r="1" ht="15.75" thickBot="1"/>
    <row r="2" spans="3:13" ht="21.75" thickBot="1">
      <c r="C2" s="67" t="s">
        <v>236</v>
      </c>
      <c r="D2" s="68"/>
      <c r="E2" s="68"/>
      <c r="F2" s="68"/>
      <c r="G2" s="68"/>
      <c r="H2" s="68"/>
      <c r="I2" s="68"/>
      <c r="J2" s="68"/>
      <c r="K2" s="68"/>
      <c r="L2" s="68"/>
      <c r="M2" s="69"/>
    </row>
    <row r="7" spans="1:13" ht="34.5" customHeight="1">
      <c r="A7" s="71" t="s">
        <v>244</v>
      </c>
      <c r="B7" s="71"/>
      <c r="C7" s="71"/>
      <c r="D7" s="71"/>
      <c r="E7" s="71"/>
      <c r="F7" s="71"/>
      <c r="G7" s="71"/>
      <c r="H7" s="71"/>
      <c r="I7" s="71"/>
      <c r="J7" s="71"/>
      <c r="K7" s="71"/>
      <c r="L7" s="71"/>
      <c r="M7" s="71"/>
    </row>
    <row r="9" ht="15">
      <c r="A9" s="25" t="s">
        <v>161</v>
      </c>
    </row>
    <row r="10" ht="15">
      <c r="A10" s="22"/>
    </row>
    <row r="11" spans="1:13" ht="15">
      <c r="A11" s="70" t="s">
        <v>13</v>
      </c>
      <c r="B11" s="70"/>
      <c r="C11" s="70"/>
      <c r="D11" s="70"/>
      <c r="E11" s="70"/>
      <c r="F11" s="70"/>
      <c r="G11" s="70"/>
      <c r="H11" s="70"/>
      <c r="I11" s="70"/>
      <c r="J11" s="70"/>
      <c r="K11" s="70"/>
      <c r="L11" s="70"/>
      <c r="M11" s="70"/>
    </row>
    <row r="12" ht="15">
      <c r="A12" s="21"/>
    </row>
    <row r="13" ht="15">
      <c r="A13" s="23" t="s">
        <v>138</v>
      </c>
    </row>
    <row r="14" ht="15">
      <c r="A14" s="21" t="s">
        <v>163</v>
      </c>
    </row>
    <row r="15" ht="15">
      <c r="A15" s="21" t="s">
        <v>165</v>
      </c>
    </row>
    <row r="16" ht="15">
      <c r="A16" s="21" t="s">
        <v>228</v>
      </c>
    </row>
    <row r="18" ht="15">
      <c r="A18" s="21"/>
    </row>
    <row r="19" ht="15">
      <c r="A19" s="23" t="s">
        <v>14</v>
      </c>
    </row>
    <row r="20" spans="1:13" ht="30" customHeight="1">
      <c r="A20" s="65" t="s">
        <v>229</v>
      </c>
      <c r="B20" s="65"/>
      <c r="C20" s="65"/>
      <c r="D20" s="65"/>
      <c r="E20" s="65"/>
      <c r="F20" s="65"/>
      <c r="G20" s="65"/>
      <c r="H20" s="65"/>
      <c r="I20" s="65"/>
      <c r="J20" s="65"/>
      <c r="K20" s="65"/>
      <c r="L20" s="65"/>
      <c r="M20" s="65"/>
    </row>
    <row r="21" ht="15">
      <c r="A21" s="21" t="s">
        <v>139</v>
      </c>
    </row>
    <row r="22" ht="15">
      <c r="A22" s="21"/>
    </row>
    <row r="23" ht="15">
      <c r="A23" s="21" t="s">
        <v>220</v>
      </c>
    </row>
    <row r="24" ht="15">
      <c r="A24" s="21" t="s">
        <v>242</v>
      </c>
    </row>
    <row r="25" ht="15">
      <c r="A25" s="21" t="s">
        <v>237</v>
      </c>
    </row>
    <row r="26" ht="15">
      <c r="A26" s="21" t="s">
        <v>238</v>
      </c>
    </row>
    <row r="27" ht="15">
      <c r="A27" s="21"/>
    </row>
    <row r="28" ht="15">
      <c r="A28" s="21" t="s">
        <v>142</v>
      </c>
    </row>
    <row r="29" ht="15">
      <c r="A29" s="24" t="s">
        <v>99</v>
      </c>
    </row>
    <row r="30" ht="15">
      <c r="A30" s="24" t="s">
        <v>98</v>
      </c>
    </row>
    <row r="31" ht="15">
      <c r="A31" s="24" t="s">
        <v>100</v>
      </c>
    </row>
    <row r="32" ht="15">
      <c r="A32" s="21" t="s">
        <v>15</v>
      </c>
    </row>
    <row r="33" ht="15">
      <c r="A33" s="24" t="s">
        <v>97</v>
      </c>
    </row>
    <row r="34" ht="15">
      <c r="A34" s="24" t="s">
        <v>101</v>
      </c>
    </row>
    <row r="35" ht="15">
      <c r="A35" s="24" t="s">
        <v>140</v>
      </c>
    </row>
    <row r="36" ht="15">
      <c r="A36" s="24" t="s">
        <v>143</v>
      </c>
    </row>
    <row r="37" ht="15">
      <c r="A37" s="24" t="s">
        <v>141</v>
      </c>
    </row>
    <row r="38" ht="15">
      <c r="A38" s="24"/>
    </row>
    <row r="39" ht="15">
      <c r="A39" s="24" t="s">
        <v>241</v>
      </c>
    </row>
    <row r="40" spans="1:13" ht="30" customHeight="1">
      <c r="A40" s="66" t="s">
        <v>221</v>
      </c>
      <c r="B40" s="66"/>
      <c r="C40" s="66"/>
      <c r="D40" s="66"/>
      <c r="E40" s="66"/>
      <c r="F40" s="66"/>
      <c r="G40" s="66"/>
      <c r="H40" s="66"/>
      <c r="I40" s="66"/>
      <c r="J40" s="66"/>
      <c r="K40" s="66"/>
      <c r="L40" s="66"/>
      <c r="M40" s="66"/>
    </row>
    <row r="41" ht="15">
      <c r="A41" s="24" t="s">
        <v>222</v>
      </c>
    </row>
    <row r="42" spans="1:13" ht="36" customHeight="1">
      <c r="A42" s="66" t="s">
        <v>245</v>
      </c>
      <c r="B42" s="66"/>
      <c r="C42" s="66"/>
      <c r="D42" s="66"/>
      <c r="E42" s="66"/>
      <c r="F42" s="66"/>
      <c r="G42" s="66"/>
      <c r="H42" s="66"/>
      <c r="I42" s="66"/>
      <c r="J42" s="66"/>
      <c r="K42" s="66"/>
      <c r="L42" s="66"/>
      <c r="M42" s="66"/>
    </row>
    <row r="43" spans="1:13" ht="27.75" customHeight="1">
      <c r="A43" s="66" t="s">
        <v>243</v>
      </c>
      <c r="B43" s="66"/>
      <c r="C43" s="66"/>
      <c r="D43" s="66"/>
      <c r="E43" s="66"/>
      <c r="F43" s="66"/>
      <c r="G43" s="66"/>
      <c r="H43" s="66"/>
      <c r="I43" s="66"/>
      <c r="J43" s="66"/>
      <c r="K43" s="66"/>
      <c r="L43" s="66"/>
      <c r="M43" s="66"/>
    </row>
    <row r="44" ht="15.75" customHeight="1"/>
    <row r="45" ht="15">
      <c r="A45" s="24"/>
    </row>
    <row r="46" ht="15">
      <c r="A46" s="38" t="s">
        <v>162</v>
      </c>
    </row>
    <row r="47" ht="15">
      <c r="A47" s="24" t="s">
        <v>230</v>
      </c>
    </row>
    <row r="49" ht="15">
      <c r="A49" s="23" t="s">
        <v>91</v>
      </c>
    </row>
    <row r="50" ht="15">
      <c r="A50" s="21" t="s">
        <v>92</v>
      </c>
    </row>
    <row r="51" ht="15">
      <c r="A51" s="24" t="s">
        <v>239</v>
      </c>
    </row>
    <row r="52" spans="1:13" ht="28.5" customHeight="1">
      <c r="A52" s="66" t="s">
        <v>240</v>
      </c>
      <c r="B52" s="66"/>
      <c r="C52" s="66"/>
      <c r="D52" s="66"/>
      <c r="E52" s="66"/>
      <c r="F52" s="66"/>
      <c r="G52" s="66"/>
      <c r="H52" s="66"/>
      <c r="I52" s="66"/>
      <c r="J52" s="66"/>
      <c r="K52" s="66"/>
      <c r="L52" s="66"/>
      <c r="M52" s="66"/>
    </row>
    <row r="53" ht="15">
      <c r="A53" s="24"/>
    </row>
    <row r="54" ht="15">
      <c r="A54" s="23" t="s">
        <v>191</v>
      </c>
    </row>
    <row r="55" ht="15">
      <c r="A55" s="21" t="s">
        <v>231</v>
      </c>
    </row>
    <row r="56" ht="15">
      <c r="A56" s="21" t="s">
        <v>232</v>
      </c>
    </row>
    <row r="57" ht="15">
      <c r="A57" s="21" t="s">
        <v>16</v>
      </c>
    </row>
    <row r="58" ht="15">
      <c r="A58" s="21" t="s">
        <v>94</v>
      </c>
    </row>
    <row r="59" ht="15">
      <c r="A59" s="21" t="s">
        <v>193</v>
      </c>
    </row>
    <row r="60" ht="15">
      <c r="A60" s="21"/>
    </row>
    <row r="61" ht="15">
      <c r="A61" s="23" t="s">
        <v>177</v>
      </c>
    </row>
    <row r="62" ht="15">
      <c r="A62" s="21" t="s">
        <v>234</v>
      </c>
    </row>
    <row r="63" spans="1:15" ht="45.75" customHeight="1">
      <c r="A63" s="65" t="s">
        <v>233</v>
      </c>
      <c r="B63" s="65"/>
      <c r="C63" s="65"/>
      <c r="D63" s="65"/>
      <c r="E63" s="65"/>
      <c r="F63" s="65"/>
      <c r="G63" s="65"/>
      <c r="H63" s="65"/>
      <c r="I63" s="65"/>
      <c r="J63" s="65"/>
      <c r="K63" s="65"/>
      <c r="L63" s="65"/>
      <c r="M63" s="65"/>
      <c r="N63" s="63"/>
      <c r="O63" s="63"/>
    </row>
    <row r="64" spans="1:13" s="64" customFormat="1" ht="38.25" customHeight="1">
      <c r="A64" s="65" t="s">
        <v>189</v>
      </c>
      <c r="B64" s="65"/>
      <c r="C64" s="65"/>
      <c r="D64" s="65"/>
      <c r="E64" s="65"/>
      <c r="F64" s="65"/>
      <c r="G64" s="65"/>
      <c r="H64" s="65"/>
      <c r="I64" s="65"/>
      <c r="J64" s="65"/>
      <c r="K64" s="65"/>
      <c r="L64" s="65"/>
      <c r="M64" s="65"/>
    </row>
    <row r="65" ht="15">
      <c r="A65" s="21" t="s">
        <v>190</v>
      </c>
    </row>
    <row r="66" ht="15">
      <c r="A66" s="21"/>
    </row>
    <row r="67" ht="15">
      <c r="A67" s="23" t="s">
        <v>131</v>
      </c>
    </row>
    <row r="68" ht="15">
      <c r="A68" s="21" t="s">
        <v>235</v>
      </c>
    </row>
    <row r="69" ht="15">
      <c r="A69" s="21"/>
    </row>
    <row r="70" ht="15">
      <c r="A70" s="21"/>
    </row>
    <row r="71" spans="1:13" ht="15">
      <c r="A71" s="70" t="s">
        <v>204</v>
      </c>
      <c r="B71" s="70"/>
      <c r="C71" s="70"/>
      <c r="D71" s="70"/>
      <c r="E71" s="70"/>
      <c r="F71" s="70"/>
      <c r="G71" s="70"/>
      <c r="H71" s="70"/>
      <c r="I71" s="70"/>
      <c r="J71" s="70"/>
      <c r="K71" s="70"/>
      <c r="L71" s="70"/>
      <c r="M71" s="70"/>
    </row>
    <row r="72" ht="15">
      <c r="A72" s="21"/>
    </row>
    <row r="73" ht="15">
      <c r="A73" s="23" t="s">
        <v>144</v>
      </c>
    </row>
    <row r="74" ht="15">
      <c r="A74" s="24" t="s">
        <v>145</v>
      </c>
    </row>
    <row r="75" ht="15">
      <c r="A75" s="24" t="s">
        <v>192</v>
      </c>
    </row>
    <row r="76" ht="15">
      <c r="A76" s="21"/>
    </row>
    <row r="77" ht="15">
      <c r="A77" s="21" t="s">
        <v>226</v>
      </c>
    </row>
    <row r="78" ht="15">
      <c r="A78" s="21"/>
    </row>
    <row r="79" ht="15">
      <c r="A79" s="41" t="s">
        <v>224</v>
      </c>
    </row>
    <row r="80" ht="3.75" customHeight="1">
      <c r="A80" s="21"/>
    </row>
    <row r="81" ht="15">
      <c r="A81" s="21" t="s">
        <v>223</v>
      </c>
    </row>
    <row r="82" ht="15">
      <c r="A82" s="21" t="s">
        <v>203</v>
      </c>
    </row>
    <row r="83" spans="1:13" ht="30.75" customHeight="1">
      <c r="A83" s="65" t="s">
        <v>208</v>
      </c>
      <c r="B83" s="65"/>
      <c r="C83" s="65"/>
      <c r="D83" s="65"/>
      <c r="E83" s="65"/>
      <c r="F83" s="65"/>
      <c r="G83" s="65"/>
      <c r="H83" s="65"/>
      <c r="I83" s="65"/>
      <c r="J83" s="65"/>
      <c r="K83" s="65"/>
      <c r="L83" s="65"/>
      <c r="M83" s="65"/>
    </row>
    <row r="84" ht="15">
      <c r="A84" s="21" t="s">
        <v>211</v>
      </c>
    </row>
    <row r="85" ht="15">
      <c r="A85" s="21"/>
    </row>
    <row r="86" ht="15">
      <c r="A86" s="41" t="s">
        <v>225</v>
      </c>
    </row>
    <row r="87" ht="3.75" customHeight="1">
      <c r="A87" s="22"/>
    </row>
    <row r="88" ht="15">
      <c r="A88" s="24" t="s">
        <v>205</v>
      </c>
    </row>
    <row r="89" ht="15">
      <c r="A89" s="24" t="s">
        <v>93</v>
      </c>
    </row>
    <row r="90" spans="1:13" ht="30.75" customHeight="1">
      <c r="A90" s="66" t="s">
        <v>206</v>
      </c>
      <c r="B90" s="66"/>
      <c r="C90" s="66"/>
      <c r="D90" s="66"/>
      <c r="E90" s="66"/>
      <c r="F90" s="66"/>
      <c r="G90" s="66"/>
      <c r="H90" s="66"/>
      <c r="I90" s="66"/>
      <c r="J90" s="66"/>
      <c r="K90" s="66"/>
      <c r="L90" s="66"/>
      <c r="M90" s="66"/>
    </row>
    <row r="91" ht="15">
      <c r="A91" s="24" t="s">
        <v>207</v>
      </c>
    </row>
    <row r="92" spans="1:13" s="62" customFormat="1" ht="27.75" customHeight="1">
      <c r="A92" s="65" t="s">
        <v>208</v>
      </c>
      <c r="B92" s="65"/>
      <c r="C92" s="65"/>
      <c r="D92" s="65"/>
      <c r="E92" s="65"/>
      <c r="F92" s="65"/>
      <c r="G92" s="65"/>
      <c r="H92" s="65"/>
      <c r="I92" s="65"/>
      <c r="J92" s="65"/>
      <c r="K92" s="65"/>
      <c r="L92" s="65"/>
      <c r="M92" s="65"/>
    </row>
    <row r="93" ht="15">
      <c r="A93" s="21" t="s">
        <v>210</v>
      </c>
    </row>
    <row r="94" ht="15">
      <c r="A94" s="21"/>
    </row>
    <row r="95" ht="15">
      <c r="A95" s="41" t="s">
        <v>227</v>
      </c>
    </row>
    <row r="96" spans="1:13" s="62" customFormat="1" ht="30.75" customHeight="1">
      <c r="A96" s="65" t="s">
        <v>180</v>
      </c>
      <c r="B96" s="65"/>
      <c r="C96" s="65"/>
      <c r="D96" s="65"/>
      <c r="E96" s="65"/>
      <c r="F96" s="65"/>
      <c r="G96" s="65"/>
      <c r="H96" s="65"/>
      <c r="I96" s="65"/>
      <c r="J96" s="65"/>
      <c r="K96" s="65"/>
      <c r="L96" s="65"/>
      <c r="M96" s="65"/>
    </row>
    <row r="97" ht="15">
      <c r="A97" s="21" t="s">
        <v>181</v>
      </c>
    </row>
    <row r="98" ht="15">
      <c r="A98" s="24" t="s">
        <v>207</v>
      </c>
    </row>
    <row r="99" spans="1:13" ht="28.5" customHeight="1">
      <c r="A99" s="65" t="s">
        <v>208</v>
      </c>
      <c r="B99" s="65"/>
      <c r="C99" s="65"/>
      <c r="D99" s="65"/>
      <c r="E99" s="65"/>
      <c r="F99" s="65"/>
      <c r="G99" s="65"/>
      <c r="H99" s="65"/>
      <c r="I99" s="65"/>
      <c r="J99" s="65"/>
      <c r="K99" s="65"/>
      <c r="L99" s="65"/>
      <c r="M99" s="65"/>
    </row>
    <row r="100" ht="15">
      <c r="A100" s="21" t="s">
        <v>209</v>
      </c>
    </row>
    <row r="101" ht="15">
      <c r="A101" s="21"/>
    </row>
    <row r="102" ht="15">
      <c r="A102" s="23" t="s">
        <v>96</v>
      </c>
    </row>
    <row r="103" ht="15">
      <c r="A103" s="21" t="s">
        <v>146</v>
      </c>
    </row>
    <row r="104" ht="15">
      <c r="A104" s="25" t="s">
        <v>95</v>
      </c>
    </row>
  </sheetData>
  <sheetProtection/>
  <mergeCells count="16">
    <mergeCell ref="C2:M2"/>
    <mergeCell ref="A11:M11"/>
    <mergeCell ref="A71:M71"/>
    <mergeCell ref="A7:M7"/>
    <mergeCell ref="A20:M20"/>
    <mergeCell ref="A40:M40"/>
    <mergeCell ref="A43:M43"/>
    <mergeCell ref="A52:M52"/>
    <mergeCell ref="A63:M63"/>
    <mergeCell ref="A64:M64"/>
    <mergeCell ref="A42:M42"/>
    <mergeCell ref="A83:M83"/>
    <mergeCell ref="A90:M90"/>
    <mergeCell ref="A92:M92"/>
    <mergeCell ref="A96:M96"/>
    <mergeCell ref="A99:M99"/>
  </mergeCells>
  <printOptions/>
  <pageMargins left="0.7" right="0.7" top="0.75" bottom="0.75" header="0.3" footer="0.3"/>
  <pageSetup fitToHeight="2" fitToWidth="1" horizontalDpi="600" verticalDpi="600" orientation="portrait" paperSize="9" scale="60"/>
  <drawing r:id="rId1"/>
</worksheet>
</file>

<file path=xl/worksheets/sheet2.xml><?xml version="1.0" encoding="utf-8"?>
<worksheet xmlns="http://schemas.openxmlformats.org/spreadsheetml/2006/main" xmlns:r="http://schemas.openxmlformats.org/officeDocument/2006/relationships">
  <sheetPr>
    <pageSetUpPr fitToPage="1"/>
  </sheetPr>
  <dimension ref="A1:Y77"/>
  <sheetViews>
    <sheetView zoomScalePageLayoutView="0" workbookViewId="0" topLeftCell="A19">
      <selection activeCell="D38" sqref="D38:E38"/>
    </sheetView>
  </sheetViews>
  <sheetFormatPr defaultColWidth="11.57421875" defaultRowHeight="12.75"/>
  <cols>
    <col min="1" max="1" width="29.421875" style="29" customWidth="1"/>
    <col min="2" max="2" width="21.421875" style="29" customWidth="1"/>
    <col min="3" max="4" width="23.421875" style="29" customWidth="1"/>
    <col min="5" max="23" width="18.7109375" style="29" customWidth="1"/>
    <col min="24" max="24" width="19.7109375" style="29" hidden="1" customWidth="1"/>
    <col min="25" max="25" width="0" style="29" hidden="1" customWidth="1"/>
    <col min="26" max="16384" width="11.421875" style="29" customWidth="1"/>
  </cols>
  <sheetData>
    <row r="1" spans="1:23" s="28" customFormat="1" ht="36.75" customHeight="1">
      <c r="A1" s="116" t="s">
        <v>47</v>
      </c>
      <c r="B1" s="116"/>
      <c r="C1" s="116"/>
      <c r="D1" s="119" t="s">
        <v>147</v>
      </c>
      <c r="E1" s="119"/>
      <c r="F1" s="48"/>
      <c r="G1" s="49"/>
      <c r="H1" s="49"/>
      <c r="I1" s="49"/>
      <c r="J1" s="49"/>
      <c r="K1" s="49"/>
      <c r="L1" s="49"/>
      <c r="M1" s="49"/>
      <c r="N1" s="49"/>
      <c r="O1" s="49"/>
      <c r="P1" s="49"/>
      <c r="Q1" s="49"/>
      <c r="R1" s="49"/>
      <c r="S1" s="49"/>
      <c r="T1" s="49"/>
      <c r="U1" s="49"/>
      <c r="V1" s="49"/>
      <c r="W1" s="49"/>
    </row>
    <row r="2" spans="1:23" s="28" customFormat="1" ht="36.75" customHeight="1">
      <c r="A2" s="116" t="s">
        <v>75</v>
      </c>
      <c r="B2" s="116"/>
      <c r="C2" s="116"/>
      <c r="D2" s="120">
        <f>144*400</f>
        <v>57600</v>
      </c>
      <c r="E2" s="120"/>
      <c r="F2" s="49"/>
      <c r="G2" s="49"/>
      <c r="H2" s="49"/>
      <c r="I2" s="49"/>
      <c r="J2" s="49"/>
      <c r="K2" s="49"/>
      <c r="L2" s="49"/>
      <c r="M2" s="49"/>
      <c r="N2" s="49"/>
      <c r="O2" s="49"/>
      <c r="P2" s="49"/>
      <c r="Q2" s="49"/>
      <c r="R2" s="49"/>
      <c r="S2" s="49"/>
      <c r="T2" s="49"/>
      <c r="U2" s="49"/>
      <c r="V2" s="49"/>
      <c r="W2" s="49"/>
    </row>
    <row r="3" spans="1:23" s="28" customFormat="1" ht="36.75" customHeight="1">
      <c r="A3" s="116" t="s">
        <v>42</v>
      </c>
      <c r="B3" s="116"/>
      <c r="C3" s="116"/>
      <c r="D3" s="120" t="s">
        <v>40</v>
      </c>
      <c r="E3" s="120"/>
      <c r="F3" s="49"/>
      <c r="G3" s="49"/>
      <c r="H3" s="49"/>
      <c r="I3" s="49"/>
      <c r="J3" s="49"/>
      <c r="K3" s="49"/>
      <c r="L3" s="49"/>
      <c r="M3" s="49"/>
      <c r="N3" s="49"/>
      <c r="O3" s="49"/>
      <c r="P3" s="49"/>
      <c r="Q3" s="49"/>
      <c r="R3" s="49"/>
      <c r="S3" s="49"/>
      <c r="T3" s="49"/>
      <c r="U3" s="49"/>
      <c r="V3" s="49"/>
      <c r="W3" s="49"/>
    </row>
    <row r="4" spans="1:23" s="28" customFormat="1" ht="36.75" customHeight="1">
      <c r="A4" s="117" t="s">
        <v>55</v>
      </c>
      <c r="B4" s="117"/>
      <c r="C4" s="117"/>
      <c r="D4" s="120" t="s">
        <v>57</v>
      </c>
      <c r="E4" s="120"/>
      <c r="F4" s="49"/>
      <c r="G4" s="49"/>
      <c r="H4" s="49"/>
      <c r="I4" s="49"/>
      <c r="J4" s="49"/>
      <c r="K4" s="49"/>
      <c r="L4" s="49"/>
      <c r="M4" s="49"/>
      <c r="N4" s="49"/>
      <c r="O4" s="49"/>
      <c r="P4" s="49"/>
      <c r="Q4" s="49"/>
      <c r="R4" s="49"/>
      <c r="S4" s="49"/>
      <c r="T4" s="49"/>
      <c r="U4" s="49"/>
      <c r="V4" s="49"/>
      <c r="W4" s="49"/>
    </row>
    <row r="5" spans="1:23" s="28" customFormat="1" ht="36.75" customHeight="1" thickBot="1">
      <c r="A5" s="118" t="s">
        <v>43</v>
      </c>
      <c r="B5" s="118"/>
      <c r="C5" s="118"/>
      <c r="D5" s="121" t="s">
        <v>41</v>
      </c>
      <c r="E5" s="121"/>
      <c r="F5" s="49"/>
      <c r="G5" s="49"/>
      <c r="H5" s="49"/>
      <c r="I5" s="49"/>
      <c r="J5" s="49"/>
      <c r="K5" s="49"/>
      <c r="L5" s="49"/>
      <c r="M5" s="49"/>
      <c r="N5" s="49"/>
      <c r="O5" s="49"/>
      <c r="P5" s="49"/>
      <c r="Q5" s="49"/>
      <c r="R5" s="49"/>
      <c r="S5" s="49"/>
      <c r="T5" s="49"/>
      <c r="U5" s="49"/>
      <c r="V5" s="49"/>
      <c r="W5" s="49"/>
    </row>
    <row r="6" spans="1:23" ht="36.75" customHeight="1" thickBot="1">
      <c r="A6" s="150"/>
      <c r="B6" s="150"/>
      <c r="C6" s="150"/>
      <c r="D6" s="150"/>
      <c r="E6" s="150"/>
      <c r="F6" s="150"/>
      <c r="G6" s="150"/>
      <c r="H6" s="150"/>
      <c r="I6" s="150"/>
      <c r="J6" s="150"/>
      <c r="K6" s="150"/>
      <c r="L6" s="150"/>
      <c r="M6" s="150"/>
      <c r="N6" s="150"/>
      <c r="O6" s="150"/>
      <c r="P6" s="150"/>
      <c r="Q6" s="150"/>
      <c r="R6" s="150"/>
      <c r="S6" s="150"/>
      <c r="T6" s="150"/>
      <c r="U6" s="150"/>
      <c r="V6" s="150"/>
      <c r="W6" s="151"/>
    </row>
    <row r="7" spans="1:23" ht="32.25" customHeight="1" thickBot="1">
      <c r="A7" s="152" t="s">
        <v>0</v>
      </c>
      <c r="B7" s="152"/>
      <c r="C7" s="50"/>
      <c r="D7" s="153" t="s">
        <v>148</v>
      </c>
      <c r="E7" s="154"/>
      <c r="F7" s="177" t="s">
        <v>149</v>
      </c>
      <c r="G7" s="154"/>
      <c r="H7" s="177" t="s">
        <v>150</v>
      </c>
      <c r="I7" s="154"/>
      <c r="J7" s="177" t="s">
        <v>151</v>
      </c>
      <c r="K7" s="154"/>
      <c r="L7" s="177" t="s">
        <v>152</v>
      </c>
      <c r="M7" s="154"/>
      <c r="N7" s="153" t="s">
        <v>164</v>
      </c>
      <c r="O7" s="154"/>
      <c r="P7" s="177" t="s">
        <v>164</v>
      </c>
      <c r="Q7" s="154"/>
      <c r="R7" s="177" t="s">
        <v>164</v>
      </c>
      <c r="S7" s="154"/>
      <c r="T7" s="177" t="s">
        <v>164</v>
      </c>
      <c r="U7" s="154"/>
      <c r="V7" s="177" t="s">
        <v>164</v>
      </c>
      <c r="W7" s="154"/>
    </row>
    <row r="8" spans="1:23" ht="60" customHeight="1">
      <c r="A8" s="100" t="s">
        <v>1</v>
      </c>
      <c r="B8" s="179" t="s">
        <v>2</v>
      </c>
      <c r="C8" s="180"/>
      <c r="D8" s="178" t="s">
        <v>108</v>
      </c>
      <c r="E8" s="178"/>
      <c r="F8" s="178" t="s">
        <v>102</v>
      </c>
      <c r="G8" s="178"/>
      <c r="H8" s="178" t="s">
        <v>107</v>
      </c>
      <c r="I8" s="178"/>
      <c r="J8" s="178" t="s">
        <v>119</v>
      </c>
      <c r="K8" s="178"/>
      <c r="L8" s="178" t="s">
        <v>116</v>
      </c>
      <c r="M8" s="178"/>
      <c r="N8" s="178"/>
      <c r="O8" s="178"/>
      <c r="P8" s="178"/>
      <c r="Q8" s="178"/>
      <c r="R8" s="178"/>
      <c r="S8" s="178"/>
      <c r="T8" s="76"/>
      <c r="U8" s="77"/>
      <c r="V8" s="76"/>
      <c r="W8" s="77"/>
    </row>
    <row r="9" spans="1:23" ht="39.75" customHeight="1">
      <c r="A9" s="101"/>
      <c r="B9" s="181" t="s">
        <v>3</v>
      </c>
      <c r="C9" s="182"/>
      <c r="D9" s="149" t="s">
        <v>125</v>
      </c>
      <c r="E9" s="149"/>
      <c r="F9" s="149" t="s">
        <v>103</v>
      </c>
      <c r="G9" s="149"/>
      <c r="H9" s="149" t="s">
        <v>120</v>
      </c>
      <c r="I9" s="149"/>
      <c r="J9" s="149" t="s">
        <v>121</v>
      </c>
      <c r="K9" s="149"/>
      <c r="L9" s="149" t="s">
        <v>113</v>
      </c>
      <c r="M9" s="149"/>
      <c r="N9" s="149"/>
      <c r="O9" s="149"/>
      <c r="P9" s="149"/>
      <c r="Q9" s="149"/>
      <c r="R9" s="149"/>
      <c r="S9" s="149"/>
      <c r="T9" s="74"/>
      <c r="U9" s="75"/>
      <c r="V9" s="74"/>
      <c r="W9" s="75"/>
    </row>
    <row r="10" spans="1:23" ht="39.75" customHeight="1">
      <c r="A10" s="101"/>
      <c r="B10" s="181" t="s">
        <v>4</v>
      </c>
      <c r="C10" s="182"/>
      <c r="D10" s="149" t="s">
        <v>126</v>
      </c>
      <c r="E10" s="149"/>
      <c r="F10" s="149" t="s">
        <v>118</v>
      </c>
      <c r="G10" s="149"/>
      <c r="H10" s="149" t="s">
        <v>117</v>
      </c>
      <c r="I10" s="149"/>
      <c r="J10" s="149" t="s">
        <v>104</v>
      </c>
      <c r="K10" s="149"/>
      <c r="L10" s="149" t="s">
        <v>114</v>
      </c>
      <c r="M10" s="149"/>
      <c r="N10" s="149"/>
      <c r="O10" s="149"/>
      <c r="P10" s="149"/>
      <c r="Q10" s="149"/>
      <c r="R10" s="149"/>
      <c r="S10" s="149"/>
      <c r="T10" s="74"/>
      <c r="U10" s="75"/>
      <c r="V10" s="74"/>
      <c r="W10" s="75"/>
    </row>
    <row r="11" spans="1:23" ht="39.75" customHeight="1">
      <c r="A11" s="101"/>
      <c r="B11" s="181" t="s">
        <v>54</v>
      </c>
      <c r="C11" s="182"/>
      <c r="D11" s="149" t="s">
        <v>109</v>
      </c>
      <c r="E11" s="149"/>
      <c r="F11" s="149" t="s">
        <v>105</v>
      </c>
      <c r="G11" s="149"/>
      <c r="H11" s="149" t="s">
        <v>111</v>
      </c>
      <c r="I11" s="149"/>
      <c r="J11" s="149" t="s">
        <v>179</v>
      </c>
      <c r="K11" s="149"/>
      <c r="L11" s="149" t="s">
        <v>178</v>
      </c>
      <c r="M11" s="149"/>
      <c r="N11" s="149"/>
      <c r="O11" s="149"/>
      <c r="P11" s="149"/>
      <c r="Q11" s="149"/>
      <c r="R11" s="149"/>
      <c r="S11" s="149"/>
      <c r="T11" s="74"/>
      <c r="U11" s="75"/>
      <c r="V11" s="74"/>
      <c r="W11" s="75"/>
    </row>
    <row r="12" spans="1:23" ht="60" customHeight="1">
      <c r="A12" s="101"/>
      <c r="B12" s="175" t="s">
        <v>6</v>
      </c>
      <c r="C12" s="176"/>
      <c r="D12" s="99" t="s">
        <v>110</v>
      </c>
      <c r="E12" s="99"/>
      <c r="F12" s="99" t="s">
        <v>106</v>
      </c>
      <c r="G12" s="99"/>
      <c r="H12" s="99" t="s">
        <v>110</v>
      </c>
      <c r="I12" s="99"/>
      <c r="J12" s="99" t="s">
        <v>112</v>
      </c>
      <c r="K12" s="99"/>
      <c r="L12" s="99" t="s">
        <v>115</v>
      </c>
      <c r="M12" s="99"/>
      <c r="N12" s="99"/>
      <c r="O12" s="99"/>
      <c r="P12" s="99"/>
      <c r="Q12" s="99"/>
      <c r="R12" s="99"/>
      <c r="S12" s="99"/>
      <c r="T12" s="74"/>
      <c r="U12" s="75"/>
      <c r="V12" s="74"/>
      <c r="W12" s="75"/>
    </row>
    <row r="13" spans="1:23" ht="39.75" customHeight="1" thickBot="1">
      <c r="A13" s="102"/>
      <c r="B13" s="144" t="s">
        <v>46</v>
      </c>
      <c r="C13" s="145"/>
      <c r="D13" s="143" t="s">
        <v>50</v>
      </c>
      <c r="E13" s="143"/>
      <c r="F13" s="143" t="s">
        <v>136</v>
      </c>
      <c r="G13" s="143"/>
      <c r="H13" s="143" t="s">
        <v>53</v>
      </c>
      <c r="I13" s="143"/>
      <c r="J13" s="143" t="s">
        <v>66</v>
      </c>
      <c r="K13" s="143"/>
      <c r="L13" s="143" t="s">
        <v>52</v>
      </c>
      <c r="M13" s="143"/>
      <c r="N13" s="143"/>
      <c r="O13" s="143"/>
      <c r="P13" s="143"/>
      <c r="Q13" s="143"/>
      <c r="R13" s="143"/>
      <c r="S13" s="143"/>
      <c r="T13" s="72"/>
      <c r="U13" s="73"/>
      <c r="V13" s="72"/>
      <c r="W13" s="73"/>
    </row>
    <row r="14" spans="1:23" ht="32.25" customHeight="1" thickBot="1">
      <c r="A14" s="183" t="s">
        <v>5</v>
      </c>
      <c r="B14" s="183"/>
      <c r="C14" s="184"/>
      <c r="D14" s="185">
        <v>350</v>
      </c>
      <c r="E14" s="186"/>
      <c r="F14" s="113">
        <v>350</v>
      </c>
      <c r="G14" s="113"/>
      <c r="H14" s="113">
        <v>200</v>
      </c>
      <c r="I14" s="113"/>
      <c r="J14" s="113">
        <v>400</v>
      </c>
      <c r="K14" s="113"/>
      <c r="L14" s="113">
        <v>500</v>
      </c>
      <c r="M14" s="113"/>
      <c r="N14" s="89"/>
      <c r="O14" s="90"/>
      <c r="P14" s="89"/>
      <c r="Q14" s="90"/>
      <c r="R14" s="89"/>
      <c r="S14" s="90"/>
      <c r="T14" s="89"/>
      <c r="U14" s="90"/>
      <c r="V14" s="89"/>
      <c r="W14" s="90"/>
    </row>
    <row r="15" spans="1:23" ht="66.75" customHeight="1" thickBot="1">
      <c r="A15" s="146" t="s">
        <v>45</v>
      </c>
      <c r="B15" s="146"/>
      <c r="C15" s="147"/>
      <c r="D15" s="148"/>
      <c r="E15" s="90"/>
      <c r="F15" s="89"/>
      <c r="G15" s="90"/>
      <c r="H15" s="89"/>
      <c r="I15" s="90"/>
      <c r="J15" s="89"/>
      <c r="K15" s="90"/>
      <c r="L15" s="89"/>
      <c r="M15" s="90"/>
      <c r="N15" s="89"/>
      <c r="O15" s="90"/>
      <c r="P15" s="89"/>
      <c r="Q15" s="90"/>
      <c r="R15" s="89"/>
      <c r="S15" s="90"/>
      <c r="T15" s="89"/>
      <c r="U15" s="90"/>
      <c r="V15" s="89"/>
      <c r="W15" s="90"/>
    </row>
    <row r="16" spans="1:23" ht="32.25" customHeight="1" thickBot="1">
      <c r="A16" s="146" t="s">
        <v>153</v>
      </c>
      <c r="B16" s="146"/>
      <c r="C16" s="147"/>
      <c r="D16" s="187">
        <v>1.85</v>
      </c>
      <c r="E16" s="115"/>
      <c r="F16" s="114">
        <v>1.9</v>
      </c>
      <c r="G16" s="115"/>
      <c r="H16" s="114">
        <v>2</v>
      </c>
      <c r="I16" s="115"/>
      <c r="J16" s="114">
        <v>1.7</v>
      </c>
      <c r="K16" s="115"/>
      <c r="L16" s="114">
        <v>1.65</v>
      </c>
      <c r="M16" s="115"/>
      <c r="N16" s="114"/>
      <c r="O16" s="115"/>
      <c r="P16" s="114"/>
      <c r="Q16" s="115"/>
      <c r="R16" s="114"/>
      <c r="S16" s="115"/>
      <c r="T16" s="114"/>
      <c r="U16" s="115"/>
      <c r="V16" s="114"/>
      <c r="W16" s="115"/>
    </row>
    <row r="17" spans="1:23" ht="60" customHeight="1">
      <c r="A17" s="170" t="s">
        <v>174</v>
      </c>
      <c r="B17" s="173" t="s">
        <v>2</v>
      </c>
      <c r="C17" s="174"/>
      <c r="D17" s="111">
        <v>2.56</v>
      </c>
      <c r="E17" s="112"/>
      <c r="F17" s="111"/>
      <c r="G17" s="112"/>
      <c r="H17" s="111"/>
      <c r="I17" s="112"/>
      <c r="J17" s="111"/>
      <c r="K17" s="112"/>
      <c r="L17" s="111"/>
      <c r="M17" s="112"/>
      <c r="N17" s="111"/>
      <c r="O17" s="112"/>
      <c r="P17" s="111"/>
      <c r="Q17" s="112"/>
      <c r="R17" s="111"/>
      <c r="S17" s="112"/>
      <c r="T17" s="111"/>
      <c r="U17" s="112"/>
      <c r="V17" s="111"/>
      <c r="W17" s="112"/>
    </row>
    <row r="18" spans="1:23" ht="39.75" customHeight="1">
      <c r="A18" s="171"/>
      <c r="B18" s="161" t="s">
        <v>3</v>
      </c>
      <c r="C18" s="162"/>
      <c r="D18" s="91">
        <v>1.21</v>
      </c>
      <c r="E18" s="92"/>
      <c r="F18" s="91"/>
      <c r="G18" s="92"/>
      <c r="H18" s="91"/>
      <c r="I18" s="92"/>
      <c r="J18" s="91"/>
      <c r="K18" s="92"/>
      <c r="L18" s="91"/>
      <c r="M18" s="92"/>
      <c r="N18" s="91"/>
      <c r="O18" s="92"/>
      <c r="P18" s="91"/>
      <c r="Q18" s="92"/>
      <c r="R18" s="91"/>
      <c r="S18" s="92"/>
      <c r="T18" s="91"/>
      <c r="U18" s="92"/>
      <c r="V18" s="91"/>
      <c r="W18" s="92"/>
    </row>
    <row r="19" spans="1:23" ht="39.75" customHeight="1">
      <c r="A19" s="171"/>
      <c r="B19" s="161" t="s">
        <v>4</v>
      </c>
      <c r="C19" s="162"/>
      <c r="D19" s="110">
        <v>4.2</v>
      </c>
      <c r="E19" s="92"/>
      <c r="F19" s="110"/>
      <c r="G19" s="92"/>
      <c r="H19" s="108"/>
      <c r="I19" s="109"/>
      <c r="J19" s="158"/>
      <c r="K19" s="109"/>
      <c r="L19" s="158"/>
      <c r="M19" s="109"/>
      <c r="N19" s="158"/>
      <c r="O19" s="109"/>
      <c r="P19" s="158"/>
      <c r="Q19" s="109"/>
      <c r="R19" s="108"/>
      <c r="S19" s="109"/>
      <c r="T19" s="158"/>
      <c r="U19" s="109"/>
      <c r="V19" s="158"/>
      <c r="W19" s="109"/>
    </row>
    <row r="20" spans="1:23" ht="39.75" customHeight="1">
      <c r="A20" s="171"/>
      <c r="B20" s="161" t="s">
        <v>54</v>
      </c>
      <c r="C20" s="162"/>
      <c r="D20" s="110">
        <v>5.25</v>
      </c>
      <c r="E20" s="92"/>
      <c r="F20" s="110"/>
      <c r="G20" s="92"/>
      <c r="H20" s="110"/>
      <c r="I20" s="92"/>
      <c r="J20" s="91"/>
      <c r="K20" s="92"/>
      <c r="L20" s="91"/>
      <c r="M20" s="92"/>
      <c r="N20" s="91"/>
      <c r="O20" s="92"/>
      <c r="P20" s="91"/>
      <c r="Q20" s="92"/>
      <c r="R20" s="110"/>
      <c r="S20" s="92"/>
      <c r="T20" s="91"/>
      <c r="U20" s="92"/>
      <c r="V20" s="91"/>
      <c r="W20" s="92"/>
    </row>
    <row r="21" spans="1:23" ht="39.75" customHeight="1">
      <c r="A21" s="171"/>
      <c r="B21" s="161" t="s">
        <v>18</v>
      </c>
      <c r="C21" s="162"/>
      <c r="D21" s="103">
        <v>6.21</v>
      </c>
      <c r="E21" s="103"/>
      <c r="F21" s="103"/>
      <c r="G21" s="103"/>
      <c r="H21" s="103"/>
      <c r="I21" s="103"/>
      <c r="J21" s="103"/>
      <c r="K21" s="103"/>
      <c r="L21" s="103"/>
      <c r="M21" s="103"/>
      <c r="N21" s="103"/>
      <c r="O21" s="103"/>
      <c r="P21" s="103"/>
      <c r="Q21" s="103"/>
      <c r="R21" s="103"/>
      <c r="S21" s="103"/>
      <c r="T21" s="91"/>
      <c r="U21" s="92"/>
      <c r="V21" s="91"/>
      <c r="W21" s="92"/>
    </row>
    <row r="22" spans="1:23" ht="60" customHeight="1" thickBot="1">
      <c r="A22" s="172"/>
      <c r="B22" s="163" t="s">
        <v>17</v>
      </c>
      <c r="C22" s="164"/>
      <c r="D22" s="104">
        <v>2.21</v>
      </c>
      <c r="E22" s="105"/>
      <c r="F22" s="104"/>
      <c r="G22" s="105"/>
      <c r="H22" s="104"/>
      <c r="I22" s="105"/>
      <c r="J22" s="104"/>
      <c r="K22" s="105"/>
      <c r="L22" s="104"/>
      <c r="M22" s="105"/>
      <c r="N22" s="104"/>
      <c r="O22" s="105"/>
      <c r="P22" s="104"/>
      <c r="Q22" s="105"/>
      <c r="R22" s="104"/>
      <c r="S22" s="105"/>
      <c r="T22" s="104"/>
      <c r="U22" s="105"/>
      <c r="V22" s="104"/>
      <c r="W22" s="105"/>
    </row>
    <row r="23" spans="1:23" ht="60" customHeight="1" thickBot="1">
      <c r="A23" s="51"/>
      <c r="B23" s="159" t="s">
        <v>20</v>
      </c>
      <c r="C23" s="160"/>
      <c r="D23" s="165">
        <f>SUM(D17:E22)</f>
        <v>21.64</v>
      </c>
      <c r="E23" s="106"/>
      <c r="F23" s="106">
        <f>SUM(F17:G22)</f>
        <v>0</v>
      </c>
      <c r="G23" s="106"/>
      <c r="H23" s="106">
        <f>SUM(H17:I22)</f>
        <v>0</v>
      </c>
      <c r="I23" s="106"/>
      <c r="J23" s="106">
        <f>SUM(J17:K22)</f>
        <v>0</v>
      </c>
      <c r="K23" s="106"/>
      <c r="L23" s="106">
        <f>SUM(L17:M22)</f>
        <v>0</v>
      </c>
      <c r="M23" s="106"/>
      <c r="N23" s="106">
        <f>SUM(N17:O22)</f>
        <v>0</v>
      </c>
      <c r="O23" s="106"/>
      <c r="P23" s="106">
        <f>SUM(P17:Q22)</f>
        <v>0</v>
      </c>
      <c r="Q23" s="106"/>
      <c r="R23" s="106">
        <f>SUM(R17:S22)</f>
        <v>0</v>
      </c>
      <c r="S23" s="106"/>
      <c r="T23" s="86">
        <f>SUM(T17:U22)</f>
        <v>0</v>
      </c>
      <c r="U23" s="88"/>
      <c r="V23" s="86">
        <f>SUM(V17:W22)</f>
        <v>0</v>
      </c>
      <c r="W23" s="87"/>
    </row>
    <row r="24" spans="1:23" ht="60" customHeight="1">
      <c r="A24" s="170" t="s">
        <v>175</v>
      </c>
      <c r="B24" s="173" t="s">
        <v>2</v>
      </c>
      <c r="C24" s="174"/>
      <c r="D24" s="111">
        <v>7.1</v>
      </c>
      <c r="E24" s="112"/>
      <c r="F24" s="111"/>
      <c r="G24" s="112"/>
      <c r="H24" s="111"/>
      <c r="I24" s="112"/>
      <c r="J24" s="111"/>
      <c r="K24" s="112"/>
      <c r="L24" s="111"/>
      <c r="M24" s="112"/>
      <c r="N24" s="111"/>
      <c r="O24" s="112"/>
      <c r="P24" s="111"/>
      <c r="Q24" s="112"/>
      <c r="R24" s="111"/>
      <c r="S24" s="112"/>
      <c r="T24" s="111"/>
      <c r="U24" s="112"/>
      <c r="V24" s="111"/>
      <c r="W24" s="112"/>
    </row>
    <row r="25" spans="1:23" ht="39.75" customHeight="1">
      <c r="A25" s="171"/>
      <c r="B25" s="161" t="s">
        <v>3</v>
      </c>
      <c r="C25" s="162"/>
      <c r="D25" s="91">
        <v>20.1</v>
      </c>
      <c r="E25" s="92"/>
      <c r="F25" s="91"/>
      <c r="G25" s="92"/>
      <c r="H25" s="91"/>
      <c r="I25" s="92"/>
      <c r="J25" s="91"/>
      <c r="K25" s="92"/>
      <c r="L25" s="91"/>
      <c r="M25" s="92"/>
      <c r="N25" s="91"/>
      <c r="O25" s="92"/>
      <c r="P25" s="91"/>
      <c r="Q25" s="92"/>
      <c r="R25" s="91"/>
      <c r="S25" s="92"/>
      <c r="T25" s="91"/>
      <c r="U25" s="92"/>
      <c r="V25" s="91"/>
      <c r="W25" s="92"/>
    </row>
    <row r="26" spans="1:23" ht="39.75" customHeight="1">
      <c r="A26" s="171"/>
      <c r="B26" s="161" t="s">
        <v>4</v>
      </c>
      <c r="C26" s="162"/>
      <c r="D26" s="110">
        <v>10.2</v>
      </c>
      <c r="E26" s="92"/>
      <c r="F26" s="110"/>
      <c r="G26" s="92"/>
      <c r="H26" s="108"/>
      <c r="I26" s="109"/>
      <c r="J26" s="158"/>
      <c r="K26" s="109"/>
      <c r="L26" s="158"/>
      <c r="M26" s="109"/>
      <c r="N26" s="158"/>
      <c r="O26" s="109"/>
      <c r="P26" s="158"/>
      <c r="Q26" s="109"/>
      <c r="R26" s="108"/>
      <c r="S26" s="109"/>
      <c r="T26" s="158"/>
      <c r="U26" s="109"/>
      <c r="V26" s="158"/>
      <c r="W26" s="109"/>
    </row>
    <row r="27" spans="1:23" ht="39.75" customHeight="1">
      <c r="A27" s="171"/>
      <c r="B27" s="161" t="s">
        <v>54</v>
      </c>
      <c r="C27" s="162"/>
      <c r="D27" s="110">
        <v>5.32</v>
      </c>
      <c r="E27" s="92"/>
      <c r="F27" s="110"/>
      <c r="G27" s="92"/>
      <c r="H27" s="110"/>
      <c r="I27" s="92"/>
      <c r="J27" s="91"/>
      <c r="K27" s="92"/>
      <c r="L27" s="91"/>
      <c r="M27" s="92"/>
      <c r="N27" s="91"/>
      <c r="O27" s="92"/>
      <c r="P27" s="91"/>
      <c r="Q27" s="92"/>
      <c r="R27" s="110"/>
      <c r="S27" s="92"/>
      <c r="T27" s="91"/>
      <c r="U27" s="92"/>
      <c r="V27" s="91"/>
      <c r="W27" s="92"/>
    </row>
    <row r="28" spans="1:23" ht="39.75" customHeight="1">
      <c r="A28" s="171"/>
      <c r="B28" s="161" t="s">
        <v>18</v>
      </c>
      <c r="C28" s="162"/>
      <c r="D28" s="103">
        <v>7.5</v>
      </c>
      <c r="E28" s="103"/>
      <c r="F28" s="103"/>
      <c r="G28" s="103"/>
      <c r="H28" s="103"/>
      <c r="I28" s="103"/>
      <c r="J28" s="103"/>
      <c r="K28" s="103"/>
      <c r="L28" s="103"/>
      <c r="M28" s="103"/>
      <c r="N28" s="103"/>
      <c r="O28" s="103"/>
      <c r="P28" s="103"/>
      <c r="Q28" s="103"/>
      <c r="R28" s="103"/>
      <c r="S28" s="103"/>
      <c r="T28" s="91"/>
      <c r="U28" s="92"/>
      <c r="V28" s="91"/>
      <c r="W28" s="92"/>
    </row>
    <row r="29" spans="1:23" ht="60" customHeight="1" thickBot="1">
      <c r="A29" s="172"/>
      <c r="B29" s="163" t="s">
        <v>17</v>
      </c>
      <c r="C29" s="164"/>
      <c r="D29" s="104">
        <v>7.9</v>
      </c>
      <c r="E29" s="105"/>
      <c r="F29" s="104"/>
      <c r="G29" s="105"/>
      <c r="H29" s="104"/>
      <c r="I29" s="105"/>
      <c r="J29" s="104"/>
      <c r="K29" s="105"/>
      <c r="L29" s="104"/>
      <c r="M29" s="105"/>
      <c r="N29" s="104"/>
      <c r="O29" s="105"/>
      <c r="P29" s="104"/>
      <c r="Q29" s="105"/>
      <c r="R29" s="104"/>
      <c r="S29" s="105"/>
      <c r="T29" s="104"/>
      <c r="U29" s="105"/>
      <c r="V29" s="104"/>
      <c r="W29" s="105"/>
    </row>
    <row r="30" spans="1:23" ht="60" customHeight="1" thickBot="1">
      <c r="A30" s="51"/>
      <c r="B30" s="159" t="s">
        <v>19</v>
      </c>
      <c r="C30" s="160"/>
      <c r="D30" s="165">
        <f>SUM(D24:E29)</f>
        <v>58.120000000000005</v>
      </c>
      <c r="E30" s="106"/>
      <c r="F30" s="106">
        <f>SUM(F24:G29)</f>
        <v>0</v>
      </c>
      <c r="G30" s="106"/>
      <c r="H30" s="106">
        <f>SUM(H24:I29)</f>
        <v>0</v>
      </c>
      <c r="I30" s="106"/>
      <c r="J30" s="106">
        <f>SUM(J24:K29)</f>
        <v>0</v>
      </c>
      <c r="K30" s="106"/>
      <c r="L30" s="106">
        <f>SUM(L24:M29)</f>
        <v>0</v>
      </c>
      <c r="M30" s="106"/>
      <c r="N30" s="106">
        <f>SUM(N24:O29)</f>
        <v>0</v>
      </c>
      <c r="O30" s="106"/>
      <c r="P30" s="106">
        <f>SUM(P24:Q29)</f>
        <v>0</v>
      </c>
      <c r="Q30" s="106"/>
      <c r="R30" s="106">
        <f>SUM(R24:S29)</f>
        <v>0</v>
      </c>
      <c r="S30" s="106"/>
      <c r="T30" s="86">
        <f>SUM(T24:U29)</f>
        <v>0</v>
      </c>
      <c r="U30" s="88"/>
      <c r="V30" s="86">
        <f>SUM(V24:W29)</f>
        <v>0</v>
      </c>
      <c r="W30" s="87"/>
    </row>
    <row r="31" spans="1:23" ht="60" customHeight="1">
      <c r="A31" s="170" t="s">
        <v>173</v>
      </c>
      <c r="B31" s="173" t="s">
        <v>2</v>
      </c>
      <c r="C31" s="174"/>
      <c r="D31" s="166"/>
      <c r="E31" s="107"/>
      <c r="F31" s="166">
        <v>12</v>
      </c>
      <c r="G31" s="107"/>
      <c r="H31" s="107">
        <v>5</v>
      </c>
      <c r="I31" s="107"/>
      <c r="J31" s="107">
        <v>10</v>
      </c>
      <c r="K31" s="107"/>
      <c r="L31" s="107"/>
      <c r="M31" s="107"/>
      <c r="N31" s="107"/>
      <c r="O31" s="107"/>
      <c r="P31" s="107"/>
      <c r="Q31" s="107"/>
      <c r="R31" s="107"/>
      <c r="S31" s="107"/>
      <c r="T31" s="111"/>
      <c r="U31" s="112"/>
      <c r="V31" s="111"/>
      <c r="W31" s="112"/>
    </row>
    <row r="32" spans="1:23" ht="39.75" customHeight="1">
      <c r="A32" s="171"/>
      <c r="B32" s="161" t="s">
        <v>3</v>
      </c>
      <c r="C32" s="162"/>
      <c r="D32" s="167"/>
      <c r="E32" s="103"/>
      <c r="F32" s="167">
        <v>20</v>
      </c>
      <c r="G32" s="103"/>
      <c r="H32" s="103">
        <v>4</v>
      </c>
      <c r="I32" s="103"/>
      <c r="J32" s="103">
        <v>30</v>
      </c>
      <c r="K32" s="103"/>
      <c r="L32" s="103"/>
      <c r="M32" s="103"/>
      <c r="N32" s="103"/>
      <c r="O32" s="103"/>
      <c r="P32" s="103"/>
      <c r="Q32" s="103"/>
      <c r="R32" s="103"/>
      <c r="S32" s="103"/>
      <c r="T32" s="91"/>
      <c r="U32" s="92"/>
      <c r="V32" s="91"/>
      <c r="W32" s="92"/>
    </row>
    <row r="33" spans="1:23" ht="39.75" customHeight="1">
      <c r="A33" s="171"/>
      <c r="B33" s="161" t="s">
        <v>4</v>
      </c>
      <c r="C33" s="162"/>
      <c r="D33" s="167"/>
      <c r="E33" s="103"/>
      <c r="F33" s="167">
        <v>25</v>
      </c>
      <c r="G33" s="103"/>
      <c r="H33" s="103">
        <v>3</v>
      </c>
      <c r="I33" s="103"/>
      <c r="J33" s="103">
        <v>3</v>
      </c>
      <c r="K33" s="103"/>
      <c r="L33" s="103"/>
      <c r="M33" s="103"/>
      <c r="N33" s="103"/>
      <c r="O33" s="103"/>
      <c r="P33" s="103"/>
      <c r="Q33" s="103"/>
      <c r="R33" s="103"/>
      <c r="S33" s="103"/>
      <c r="T33" s="91"/>
      <c r="U33" s="92"/>
      <c r="V33" s="91"/>
      <c r="W33" s="92"/>
    </row>
    <row r="34" spans="1:23" ht="39.75" customHeight="1">
      <c r="A34" s="171"/>
      <c r="B34" s="161" t="s">
        <v>54</v>
      </c>
      <c r="C34" s="162"/>
      <c r="D34" s="167"/>
      <c r="E34" s="103"/>
      <c r="F34" s="167">
        <v>10</v>
      </c>
      <c r="G34" s="103"/>
      <c r="H34" s="103">
        <v>2</v>
      </c>
      <c r="I34" s="103"/>
      <c r="J34" s="103">
        <v>2</v>
      </c>
      <c r="K34" s="103"/>
      <c r="L34" s="103"/>
      <c r="M34" s="103"/>
      <c r="N34" s="103"/>
      <c r="O34" s="103"/>
      <c r="P34" s="103"/>
      <c r="Q34" s="103"/>
      <c r="R34" s="103"/>
      <c r="S34" s="103"/>
      <c r="T34" s="91"/>
      <c r="U34" s="92"/>
      <c r="V34" s="91"/>
      <c r="W34" s="92"/>
    </row>
    <row r="35" spans="1:23" ht="39.75" customHeight="1">
      <c r="A35" s="171"/>
      <c r="B35" s="161" t="s">
        <v>18</v>
      </c>
      <c r="C35" s="162"/>
      <c r="D35" s="167"/>
      <c r="E35" s="103"/>
      <c r="F35" s="167">
        <v>15</v>
      </c>
      <c r="G35" s="103"/>
      <c r="H35" s="103">
        <v>7</v>
      </c>
      <c r="I35" s="103"/>
      <c r="J35" s="103">
        <v>2</v>
      </c>
      <c r="K35" s="103"/>
      <c r="L35" s="103"/>
      <c r="M35" s="103"/>
      <c r="N35" s="103"/>
      <c r="O35" s="103"/>
      <c r="P35" s="103"/>
      <c r="Q35" s="103"/>
      <c r="R35" s="103"/>
      <c r="S35" s="103"/>
      <c r="T35" s="91"/>
      <c r="U35" s="92"/>
      <c r="V35" s="91"/>
      <c r="W35" s="92"/>
    </row>
    <row r="36" spans="1:23" ht="60" customHeight="1" thickBot="1">
      <c r="A36" s="172"/>
      <c r="B36" s="163" t="s">
        <v>17</v>
      </c>
      <c r="C36" s="164"/>
      <c r="D36" s="168"/>
      <c r="E36" s="169"/>
      <c r="F36" s="168">
        <v>15</v>
      </c>
      <c r="G36" s="169"/>
      <c r="H36" s="169">
        <v>5</v>
      </c>
      <c r="I36" s="169"/>
      <c r="J36" s="169">
        <v>5</v>
      </c>
      <c r="K36" s="169"/>
      <c r="L36" s="169"/>
      <c r="M36" s="169"/>
      <c r="N36" s="169"/>
      <c r="O36" s="169"/>
      <c r="P36" s="169"/>
      <c r="Q36" s="169"/>
      <c r="R36" s="169"/>
      <c r="S36" s="169"/>
      <c r="T36" s="104"/>
      <c r="U36" s="105"/>
      <c r="V36" s="104"/>
      <c r="W36" s="105"/>
    </row>
    <row r="37" spans="1:23" ht="32.25" customHeight="1" thickBot="1">
      <c r="A37" s="53"/>
      <c r="B37" s="188" t="s">
        <v>7</v>
      </c>
      <c r="C37" s="189"/>
      <c r="D37" s="84">
        <f>SUM(D31:E36)</f>
        <v>0</v>
      </c>
      <c r="E37" s="85"/>
      <c r="F37" s="84">
        <f>SUM(F31:G36)</f>
        <v>97</v>
      </c>
      <c r="G37" s="85"/>
      <c r="H37" s="84">
        <f>SUM(H31:I36)</f>
        <v>26</v>
      </c>
      <c r="I37" s="85"/>
      <c r="J37" s="84">
        <f>SUM(J31:K36)</f>
        <v>52</v>
      </c>
      <c r="K37" s="85"/>
      <c r="L37" s="84">
        <f>SUM(L31:M36)</f>
        <v>0</v>
      </c>
      <c r="M37" s="85"/>
      <c r="N37" s="84">
        <f>SUM(N31:O36)</f>
        <v>0</v>
      </c>
      <c r="O37" s="85"/>
      <c r="P37" s="84">
        <f>SUM(P31:Q36)</f>
        <v>0</v>
      </c>
      <c r="Q37" s="85"/>
      <c r="R37" s="84">
        <f>SUM(R31:S36)</f>
        <v>0</v>
      </c>
      <c r="S37" s="85"/>
      <c r="T37" s="84">
        <f>SUM(T31:U36)</f>
        <v>0</v>
      </c>
      <c r="U37" s="85"/>
      <c r="V37" s="84">
        <f>SUM(V31:W36)</f>
        <v>0</v>
      </c>
      <c r="W37" s="85"/>
    </row>
    <row r="38" spans="1:23" ht="84" customHeight="1" thickBot="1">
      <c r="A38" s="52" t="s">
        <v>212</v>
      </c>
      <c r="B38" s="193" t="s">
        <v>172</v>
      </c>
      <c r="C38" s="194"/>
      <c r="D38" s="192"/>
      <c r="E38" s="192"/>
      <c r="F38" s="192"/>
      <c r="G38" s="192"/>
      <c r="H38" s="192"/>
      <c r="I38" s="192"/>
      <c r="J38" s="192"/>
      <c r="K38" s="192"/>
      <c r="L38" s="192">
        <v>85</v>
      </c>
      <c r="M38" s="192"/>
      <c r="N38" s="192"/>
      <c r="O38" s="192"/>
      <c r="P38" s="192"/>
      <c r="Q38" s="192"/>
      <c r="R38" s="192"/>
      <c r="S38" s="192"/>
      <c r="T38" s="192"/>
      <c r="U38" s="192"/>
      <c r="V38" s="192"/>
      <c r="W38" s="192"/>
    </row>
    <row r="39" spans="1:23" ht="32.25" customHeight="1" thickBot="1">
      <c r="A39" s="129" t="s">
        <v>213</v>
      </c>
      <c r="B39" s="54" t="s">
        <v>74</v>
      </c>
      <c r="C39" s="55" t="s">
        <v>9</v>
      </c>
      <c r="D39" s="56" t="s">
        <v>8</v>
      </c>
      <c r="E39" s="57" t="s">
        <v>10</v>
      </c>
      <c r="F39" s="57" t="s">
        <v>8</v>
      </c>
      <c r="G39" s="57" t="s">
        <v>10</v>
      </c>
      <c r="H39" s="57" t="s">
        <v>8</v>
      </c>
      <c r="I39" s="57" t="s">
        <v>10</v>
      </c>
      <c r="J39" s="57" t="s">
        <v>8</v>
      </c>
      <c r="K39" s="57" t="s">
        <v>10</v>
      </c>
      <c r="L39" s="57" t="s">
        <v>8</v>
      </c>
      <c r="M39" s="57" t="s">
        <v>10</v>
      </c>
      <c r="N39" s="57" t="s">
        <v>8</v>
      </c>
      <c r="O39" s="57" t="s">
        <v>10</v>
      </c>
      <c r="P39" s="57" t="s">
        <v>8</v>
      </c>
      <c r="Q39" s="57" t="s">
        <v>10</v>
      </c>
      <c r="R39" s="57" t="s">
        <v>8</v>
      </c>
      <c r="S39" s="57" t="s">
        <v>10</v>
      </c>
      <c r="T39" s="57" t="s">
        <v>8</v>
      </c>
      <c r="U39" s="57" t="s">
        <v>10</v>
      </c>
      <c r="V39" s="57" t="s">
        <v>8</v>
      </c>
      <c r="W39" s="57" t="s">
        <v>10</v>
      </c>
    </row>
    <row r="40" spans="1:23" ht="39.75" customHeight="1">
      <c r="A40" s="130"/>
      <c r="B40" s="42" t="s">
        <v>214</v>
      </c>
      <c r="C40" s="44">
        <v>0</v>
      </c>
      <c r="D40" s="39"/>
      <c r="E40" s="58">
        <f>D40*$C40</f>
        <v>0</v>
      </c>
      <c r="F40" s="26"/>
      <c r="G40" s="58">
        <f>F40*$C40</f>
        <v>0</v>
      </c>
      <c r="H40" s="26"/>
      <c r="I40" s="58">
        <f>H40*$C40</f>
        <v>0</v>
      </c>
      <c r="J40" s="26"/>
      <c r="K40" s="58">
        <f>J40*$C40</f>
        <v>0</v>
      </c>
      <c r="L40" s="26"/>
      <c r="M40" s="58">
        <f>L40*$C40</f>
        <v>0</v>
      </c>
      <c r="N40" s="26"/>
      <c r="O40" s="58">
        <f>N40*$C40</f>
        <v>0</v>
      </c>
      <c r="P40" s="26"/>
      <c r="Q40" s="58">
        <f>P40*$C40</f>
        <v>0</v>
      </c>
      <c r="R40" s="26"/>
      <c r="S40" s="58">
        <f>R40*$C40</f>
        <v>0</v>
      </c>
      <c r="T40" s="26"/>
      <c r="U40" s="58">
        <f>T40*$C40</f>
        <v>0</v>
      </c>
      <c r="V40" s="26"/>
      <c r="W40" s="58">
        <f>V40*$C40</f>
        <v>0</v>
      </c>
    </row>
    <row r="41" spans="1:23" ht="39.75" customHeight="1">
      <c r="A41" s="130"/>
      <c r="B41" s="42" t="s">
        <v>215</v>
      </c>
      <c r="C41" s="44">
        <v>0</v>
      </c>
      <c r="D41" s="39"/>
      <c r="E41" s="58">
        <f>D41*$C41</f>
        <v>0</v>
      </c>
      <c r="F41" s="26"/>
      <c r="G41" s="58">
        <f>F41*$C41</f>
        <v>0</v>
      </c>
      <c r="H41" s="26"/>
      <c r="I41" s="58">
        <f>H41*$C41</f>
        <v>0</v>
      </c>
      <c r="J41" s="26"/>
      <c r="K41" s="58">
        <f>J41*$C41</f>
        <v>0</v>
      </c>
      <c r="L41" s="26"/>
      <c r="M41" s="58">
        <f>L41*$C41</f>
        <v>0</v>
      </c>
      <c r="N41" s="26"/>
      <c r="O41" s="58">
        <f>N41*$C41</f>
        <v>0</v>
      </c>
      <c r="P41" s="26"/>
      <c r="Q41" s="58">
        <f>P41*$C41</f>
        <v>0</v>
      </c>
      <c r="R41" s="26"/>
      <c r="S41" s="58">
        <f>R41*$C41</f>
        <v>0</v>
      </c>
      <c r="T41" s="26"/>
      <c r="U41" s="58">
        <f>T41*$C41</f>
        <v>0</v>
      </c>
      <c r="V41" s="26"/>
      <c r="W41" s="58">
        <f>V41*$C41</f>
        <v>0</v>
      </c>
    </row>
    <row r="42" spans="1:23" ht="39.75" customHeight="1">
      <c r="A42" s="130"/>
      <c r="B42" s="42" t="s">
        <v>194</v>
      </c>
      <c r="C42" s="44">
        <v>0.054</v>
      </c>
      <c r="D42" s="39"/>
      <c r="E42" s="58">
        <f>D42*$C42</f>
        <v>0</v>
      </c>
      <c r="F42" s="26">
        <v>350</v>
      </c>
      <c r="G42" s="58">
        <f>F42*$C42</f>
        <v>18.9</v>
      </c>
      <c r="H42" s="26"/>
      <c r="I42" s="58">
        <f>H42*$C42</f>
        <v>0</v>
      </c>
      <c r="J42" s="26"/>
      <c r="K42" s="58">
        <f>J42*$C42</f>
        <v>0</v>
      </c>
      <c r="L42" s="26"/>
      <c r="M42" s="58">
        <f>L42*$C42</f>
        <v>0</v>
      </c>
      <c r="N42" s="26"/>
      <c r="O42" s="58">
        <f>N42*$C42</f>
        <v>0</v>
      </c>
      <c r="P42" s="26"/>
      <c r="Q42" s="58">
        <f>P42*$C42</f>
        <v>0</v>
      </c>
      <c r="R42" s="26"/>
      <c r="S42" s="58">
        <f>R42*$C42</f>
        <v>0</v>
      </c>
      <c r="T42" s="26"/>
      <c r="U42" s="58">
        <f>T42*$C42</f>
        <v>0</v>
      </c>
      <c r="V42" s="26"/>
      <c r="W42" s="58">
        <f>V42*$C42</f>
        <v>0</v>
      </c>
    </row>
    <row r="43" spans="1:23" ht="39.75" customHeight="1">
      <c r="A43" s="130"/>
      <c r="B43" s="42" t="s">
        <v>198</v>
      </c>
      <c r="C43" s="44">
        <v>0.04</v>
      </c>
      <c r="D43" s="39">
        <v>100</v>
      </c>
      <c r="E43" s="58">
        <f>D43*$C43</f>
        <v>4</v>
      </c>
      <c r="F43" s="26"/>
      <c r="G43" s="58">
        <f>F43*$C43</f>
        <v>0</v>
      </c>
      <c r="H43" s="26">
        <v>100</v>
      </c>
      <c r="I43" s="58">
        <f>H43*$C43</f>
        <v>4</v>
      </c>
      <c r="J43" s="26"/>
      <c r="K43" s="58">
        <f>J43*$C43</f>
        <v>0</v>
      </c>
      <c r="L43" s="26"/>
      <c r="M43" s="58">
        <f>L43*$C43</f>
        <v>0</v>
      </c>
      <c r="N43" s="26"/>
      <c r="O43" s="58">
        <f>N43*$C43</f>
        <v>0</v>
      </c>
      <c r="P43" s="26"/>
      <c r="Q43" s="58">
        <f>P43*$C43</f>
        <v>0</v>
      </c>
      <c r="R43" s="26"/>
      <c r="S43" s="58">
        <f>R43*$C43</f>
        <v>0</v>
      </c>
      <c r="T43" s="26"/>
      <c r="U43" s="58">
        <f>T43*$C43</f>
        <v>0</v>
      </c>
      <c r="V43" s="26"/>
      <c r="W43" s="58">
        <f>V43*$C43</f>
        <v>0</v>
      </c>
    </row>
    <row r="44" spans="1:23" ht="58.5" customHeight="1">
      <c r="A44" s="130"/>
      <c r="B44" s="42" t="s">
        <v>199</v>
      </c>
      <c r="C44" s="44">
        <v>0.12</v>
      </c>
      <c r="D44" s="39"/>
      <c r="E44" s="58">
        <f>D44*$C44</f>
        <v>0</v>
      </c>
      <c r="F44" s="26"/>
      <c r="G44" s="58">
        <f>F44*$C44</f>
        <v>0</v>
      </c>
      <c r="H44" s="26"/>
      <c r="I44" s="58">
        <f aca="true" t="shared" si="0" ref="I44:I54">H44*$C44</f>
        <v>0</v>
      </c>
      <c r="J44" s="26">
        <v>150</v>
      </c>
      <c r="K44" s="58">
        <f>J44*$C44</f>
        <v>18</v>
      </c>
      <c r="L44" s="26"/>
      <c r="M44" s="58">
        <f aca="true" t="shared" si="1" ref="M44:M54">L44*$C44</f>
        <v>0</v>
      </c>
      <c r="N44" s="26"/>
      <c r="O44" s="58">
        <f aca="true" t="shared" si="2" ref="O44:O54">N44*$C44</f>
        <v>0</v>
      </c>
      <c r="P44" s="26"/>
      <c r="Q44" s="58">
        <f aca="true" t="shared" si="3" ref="Q44:Q52">P44*$C44</f>
        <v>0</v>
      </c>
      <c r="R44" s="26"/>
      <c r="S44" s="58">
        <f aca="true" t="shared" si="4" ref="S44:S50">R44*$C44</f>
        <v>0</v>
      </c>
      <c r="T44" s="26"/>
      <c r="U44" s="58">
        <f>T44*$C44</f>
        <v>0</v>
      </c>
      <c r="V44" s="26"/>
      <c r="W44" s="58">
        <f aca="true" t="shared" si="5" ref="W44:W56">V44*$C44</f>
        <v>0</v>
      </c>
    </row>
    <row r="45" spans="1:23" ht="58.5" customHeight="1">
      <c r="A45" s="130"/>
      <c r="B45" s="42" t="s">
        <v>219</v>
      </c>
      <c r="C45" s="44">
        <v>0</v>
      </c>
      <c r="D45" s="39"/>
      <c r="E45" s="58">
        <f>D45*$C45</f>
        <v>0</v>
      </c>
      <c r="F45" s="26"/>
      <c r="G45" s="58">
        <f>F45*$C45</f>
        <v>0</v>
      </c>
      <c r="H45" s="26"/>
      <c r="I45" s="58">
        <f>H45*$C45</f>
        <v>0</v>
      </c>
      <c r="J45" s="26"/>
      <c r="K45" s="58">
        <f>J45*$C45</f>
        <v>0</v>
      </c>
      <c r="L45" s="26"/>
      <c r="M45" s="58">
        <f>L45*$C45</f>
        <v>0</v>
      </c>
      <c r="N45" s="26"/>
      <c r="O45" s="58">
        <f>N45*$C45</f>
        <v>0</v>
      </c>
      <c r="P45" s="26"/>
      <c r="Q45" s="58">
        <f>P45*$C45</f>
        <v>0</v>
      </c>
      <c r="R45" s="26"/>
      <c r="S45" s="58">
        <f>R45*$C45</f>
        <v>0</v>
      </c>
      <c r="T45" s="26"/>
      <c r="U45" s="58">
        <f>T45*$C45</f>
        <v>0</v>
      </c>
      <c r="V45" s="26"/>
      <c r="W45" s="58">
        <f>V45*$C45</f>
        <v>0</v>
      </c>
    </row>
    <row r="46" spans="1:23" ht="58.5" customHeight="1">
      <c r="A46" s="130"/>
      <c r="B46" s="42" t="s">
        <v>216</v>
      </c>
      <c r="C46" s="44">
        <v>0</v>
      </c>
      <c r="D46" s="39"/>
      <c r="E46" s="58">
        <f>D46*$C46</f>
        <v>0</v>
      </c>
      <c r="F46" s="26"/>
      <c r="G46" s="58">
        <f>F46*$C46</f>
        <v>0</v>
      </c>
      <c r="H46" s="26"/>
      <c r="I46" s="58">
        <f>H46*$C46</f>
        <v>0</v>
      </c>
      <c r="J46" s="26"/>
      <c r="K46" s="58">
        <f>J46*$C46</f>
        <v>0</v>
      </c>
      <c r="L46" s="26"/>
      <c r="M46" s="58">
        <f>L46*$C46</f>
        <v>0</v>
      </c>
      <c r="N46" s="26"/>
      <c r="O46" s="58">
        <f>N46*$C46</f>
        <v>0</v>
      </c>
      <c r="P46" s="26"/>
      <c r="Q46" s="58">
        <f>P46*$C46</f>
        <v>0</v>
      </c>
      <c r="R46" s="26"/>
      <c r="S46" s="58">
        <f>R46*$C46</f>
        <v>0</v>
      </c>
      <c r="T46" s="26"/>
      <c r="U46" s="58">
        <f>T46*$C46</f>
        <v>0</v>
      </c>
      <c r="V46" s="26"/>
      <c r="W46" s="58">
        <f>V46*$C46</f>
        <v>0</v>
      </c>
    </row>
    <row r="47" spans="1:23" ht="58.5" customHeight="1">
      <c r="A47" s="130"/>
      <c r="B47" s="42" t="s">
        <v>216</v>
      </c>
      <c r="C47" s="44">
        <v>0</v>
      </c>
      <c r="D47" s="39"/>
      <c r="E47" s="58">
        <f>D47*$C47</f>
        <v>0</v>
      </c>
      <c r="F47" s="26"/>
      <c r="G47" s="58">
        <f>F47*$C47</f>
        <v>0</v>
      </c>
      <c r="H47" s="26"/>
      <c r="I47" s="58">
        <f>H47*$C47</f>
        <v>0</v>
      </c>
      <c r="J47" s="26"/>
      <c r="K47" s="58">
        <f>J47*$C47</f>
        <v>0</v>
      </c>
      <c r="L47" s="26"/>
      <c r="M47" s="58">
        <f>L47*$C47</f>
        <v>0</v>
      </c>
      <c r="N47" s="26"/>
      <c r="O47" s="58">
        <f>N47*$C47</f>
        <v>0</v>
      </c>
      <c r="P47" s="26"/>
      <c r="Q47" s="58">
        <f>P47*$C47</f>
        <v>0</v>
      </c>
      <c r="R47" s="26"/>
      <c r="S47" s="58">
        <f>R47*$C47</f>
        <v>0</v>
      </c>
      <c r="T47" s="26"/>
      <c r="U47" s="58">
        <f>T47*$C47</f>
        <v>0</v>
      </c>
      <c r="V47" s="26"/>
      <c r="W47" s="58">
        <f>V47*$C47</f>
        <v>0</v>
      </c>
    </row>
    <row r="48" spans="1:23" ht="42" customHeight="1">
      <c r="A48" s="130"/>
      <c r="B48" s="42" t="s">
        <v>200</v>
      </c>
      <c r="C48" s="44">
        <v>0.002</v>
      </c>
      <c r="D48" s="39"/>
      <c r="E48" s="58">
        <f>D48*$C48</f>
        <v>0</v>
      </c>
      <c r="F48" s="26">
        <v>250</v>
      </c>
      <c r="G48" s="58">
        <f>F48*$C48</f>
        <v>0.5</v>
      </c>
      <c r="H48" s="26">
        <v>200</v>
      </c>
      <c r="I48" s="58">
        <f t="shared" si="0"/>
        <v>0.4</v>
      </c>
      <c r="J48" s="26"/>
      <c r="K48" s="58">
        <f aca="true" t="shared" si="6" ref="K48:K54">J48*$C48</f>
        <v>0</v>
      </c>
      <c r="L48" s="26"/>
      <c r="M48" s="58">
        <f t="shared" si="1"/>
        <v>0</v>
      </c>
      <c r="N48" s="26"/>
      <c r="O48" s="58">
        <f t="shared" si="2"/>
        <v>0</v>
      </c>
      <c r="P48" s="26"/>
      <c r="Q48" s="58">
        <f t="shared" si="3"/>
        <v>0</v>
      </c>
      <c r="R48" s="26"/>
      <c r="S48" s="58">
        <f t="shared" si="4"/>
        <v>0</v>
      </c>
      <c r="T48" s="26"/>
      <c r="U48" s="58">
        <f>T48*$C48</f>
        <v>0</v>
      </c>
      <c r="V48" s="26"/>
      <c r="W48" s="58">
        <f t="shared" si="5"/>
        <v>0</v>
      </c>
    </row>
    <row r="49" spans="1:23" ht="57.75" customHeight="1">
      <c r="A49" s="130"/>
      <c r="B49" s="42" t="s">
        <v>201</v>
      </c>
      <c r="C49" s="45">
        <v>0.008</v>
      </c>
      <c r="D49" s="39"/>
      <c r="E49" s="58">
        <f>D49*$C49</f>
        <v>0</v>
      </c>
      <c r="F49" s="26"/>
      <c r="G49" s="58">
        <f>F49*$C49</f>
        <v>0</v>
      </c>
      <c r="H49" s="26"/>
      <c r="I49" s="58">
        <f t="shared" si="0"/>
        <v>0</v>
      </c>
      <c r="J49" s="26"/>
      <c r="K49" s="58">
        <f t="shared" si="6"/>
        <v>0</v>
      </c>
      <c r="L49" s="26">
        <v>200</v>
      </c>
      <c r="M49" s="58">
        <f t="shared" si="1"/>
        <v>1.6</v>
      </c>
      <c r="N49" s="26"/>
      <c r="O49" s="58">
        <f t="shared" si="2"/>
        <v>0</v>
      </c>
      <c r="P49" s="26"/>
      <c r="Q49" s="58">
        <f t="shared" si="3"/>
        <v>0</v>
      </c>
      <c r="R49" s="26"/>
      <c r="S49" s="58">
        <f t="shared" si="4"/>
        <v>0</v>
      </c>
      <c r="T49" s="26"/>
      <c r="U49" s="58">
        <f>T49*$C49</f>
        <v>0</v>
      </c>
      <c r="V49" s="26"/>
      <c r="W49" s="58">
        <f t="shared" si="5"/>
        <v>0</v>
      </c>
    </row>
    <row r="50" spans="1:23" ht="52.5" customHeight="1">
      <c r="A50" s="130"/>
      <c r="B50" s="42" t="s">
        <v>202</v>
      </c>
      <c r="C50" s="44">
        <v>0.004</v>
      </c>
      <c r="D50" s="30">
        <v>350</v>
      </c>
      <c r="E50" s="58">
        <f>D50*$C50</f>
        <v>1.4000000000000001</v>
      </c>
      <c r="F50" s="26"/>
      <c r="G50" s="58">
        <f>F50*$C50</f>
        <v>0</v>
      </c>
      <c r="H50" s="26"/>
      <c r="I50" s="58">
        <f t="shared" si="0"/>
        <v>0</v>
      </c>
      <c r="J50" s="26"/>
      <c r="K50" s="58">
        <f t="shared" si="6"/>
        <v>0</v>
      </c>
      <c r="L50" s="26">
        <v>300</v>
      </c>
      <c r="M50" s="58">
        <f t="shared" si="1"/>
        <v>1.2</v>
      </c>
      <c r="N50" s="26"/>
      <c r="O50" s="58">
        <f t="shared" si="2"/>
        <v>0</v>
      </c>
      <c r="P50" s="26"/>
      <c r="Q50" s="58">
        <f t="shared" si="3"/>
        <v>0</v>
      </c>
      <c r="R50" s="26"/>
      <c r="S50" s="58">
        <f t="shared" si="4"/>
        <v>0</v>
      </c>
      <c r="T50" s="26"/>
      <c r="U50" s="58">
        <f>T50*$C50</f>
        <v>0</v>
      </c>
      <c r="V50" s="26"/>
      <c r="W50" s="58">
        <f t="shared" si="5"/>
        <v>0</v>
      </c>
    </row>
    <row r="51" spans="1:23" ht="52.5" customHeight="1">
      <c r="A51" s="130"/>
      <c r="B51" s="42" t="s">
        <v>217</v>
      </c>
      <c r="C51" s="44">
        <v>0</v>
      </c>
      <c r="D51" s="30"/>
      <c r="E51" s="58">
        <f>D51*$C51</f>
        <v>0</v>
      </c>
      <c r="F51" s="26"/>
      <c r="G51" s="58">
        <f>F51*$C51</f>
        <v>0</v>
      </c>
      <c r="H51" s="26"/>
      <c r="I51" s="58">
        <f>H51*$C51</f>
        <v>0</v>
      </c>
      <c r="J51" s="26"/>
      <c r="K51" s="58">
        <f>J51*$C51</f>
        <v>0</v>
      </c>
      <c r="L51" s="26"/>
      <c r="M51" s="58">
        <f>L51*$C51</f>
        <v>0</v>
      </c>
      <c r="N51" s="26"/>
      <c r="O51" s="58">
        <f>N51*$C51</f>
        <v>0</v>
      </c>
      <c r="P51" s="26"/>
      <c r="Q51" s="58">
        <f>P51*$C51</f>
        <v>0</v>
      </c>
      <c r="R51" s="26"/>
      <c r="S51" s="58">
        <f>R51*$C51</f>
        <v>0</v>
      </c>
      <c r="T51" s="26"/>
      <c r="U51" s="58">
        <f>T51*$C51</f>
        <v>0</v>
      </c>
      <c r="V51" s="26"/>
      <c r="W51" s="58">
        <f>V51*$C51</f>
        <v>0</v>
      </c>
    </row>
    <row r="52" spans="1:23" ht="62.25" customHeight="1">
      <c r="A52" s="130"/>
      <c r="B52" s="42" t="s">
        <v>197</v>
      </c>
      <c r="C52" s="44">
        <v>0.06</v>
      </c>
      <c r="D52" s="39">
        <v>150</v>
      </c>
      <c r="E52" s="58">
        <f>D52*$C52</f>
        <v>9</v>
      </c>
      <c r="F52" s="26"/>
      <c r="G52" s="58">
        <f>F52*$C52</f>
        <v>0</v>
      </c>
      <c r="H52" s="26"/>
      <c r="I52" s="58">
        <f t="shared" si="0"/>
        <v>0</v>
      </c>
      <c r="J52" s="26"/>
      <c r="K52" s="58">
        <f t="shared" si="6"/>
        <v>0</v>
      </c>
      <c r="L52" s="26"/>
      <c r="M52" s="58">
        <f t="shared" si="1"/>
        <v>0</v>
      </c>
      <c r="N52" s="26"/>
      <c r="O52" s="58">
        <f t="shared" si="2"/>
        <v>0</v>
      </c>
      <c r="P52" s="26"/>
      <c r="Q52" s="58">
        <f t="shared" si="3"/>
        <v>0</v>
      </c>
      <c r="R52" s="26"/>
      <c r="S52" s="58">
        <f>R52*$C52</f>
        <v>0</v>
      </c>
      <c r="T52" s="26"/>
      <c r="U52" s="58">
        <f>T52*$C52</f>
        <v>0</v>
      </c>
      <c r="V52" s="26"/>
      <c r="W52" s="58">
        <f t="shared" si="5"/>
        <v>0</v>
      </c>
    </row>
    <row r="53" spans="1:23" ht="59.25" customHeight="1">
      <c r="A53" s="130"/>
      <c r="B53" s="42" t="s">
        <v>195</v>
      </c>
      <c r="C53" s="44">
        <v>0.03</v>
      </c>
      <c r="D53" s="39">
        <v>150</v>
      </c>
      <c r="E53" s="58">
        <f>D53*$C53</f>
        <v>4.5</v>
      </c>
      <c r="F53" s="26">
        <v>370</v>
      </c>
      <c r="G53" s="58">
        <f>F53*$C53</f>
        <v>11.1</v>
      </c>
      <c r="H53" s="26">
        <v>200</v>
      </c>
      <c r="I53" s="58">
        <f t="shared" si="0"/>
        <v>6</v>
      </c>
      <c r="J53" s="26"/>
      <c r="K53" s="58">
        <f t="shared" si="6"/>
        <v>0</v>
      </c>
      <c r="L53" s="26"/>
      <c r="M53" s="58">
        <f t="shared" si="1"/>
        <v>0</v>
      </c>
      <c r="N53" s="26"/>
      <c r="O53" s="58">
        <f t="shared" si="2"/>
        <v>0</v>
      </c>
      <c r="P53" s="26"/>
      <c r="Q53" s="58">
        <f>P53*$C53</f>
        <v>0</v>
      </c>
      <c r="R53" s="26"/>
      <c r="S53" s="58">
        <f>R53*$C53</f>
        <v>0</v>
      </c>
      <c r="T53" s="26"/>
      <c r="U53" s="58">
        <f>T53*$C53</f>
        <v>0</v>
      </c>
      <c r="V53" s="26"/>
      <c r="W53" s="58">
        <f t="shared" si="5"/>
        <v>0</v>
      </c>
    </row>
    <row r="54" spans="1:23" ht="39.75" customHeight="1">
      <c r="A54" s="130"/>
      <c r="B54" s="42" t="s">
        <v>196</v>
      </c>
      <c r="C54" s="44">
        <v>0.09</v>
      </c>
      <c r="D54" s="39"/>
      <c r="E54" s="58">
        <f>D54*$C54</f>
        <v>0</v>
      </c>
      <c r="F54" s="26"/>
      <c r="G54" s="58">
        <f>F54*$C54</f>
        <v>0</v>
      </c>
      <c r="H54" s="26"/>
      <c r="I54" s="58">
        <f t="shared" si="0"/>
        <v>0</v>
      </c>
      <c r="J54" s="26"/>
      <c r="K54" s="58">
        <f t="shared" si="6"/>
        <v>0</v>
      </c>
      <c r="L54" s="26"/>
      <c r="M54" s="58">
        <f t="shared" si="1"/>
        <v>0</v>
      </c>
      <c r="N54" s="26"/>
      <c r="O54" s="58">
        <f t="shared" si="2"/>
        <v>0</v>
      </c>
      <c r="P54" s="26"/>
      <c r="Q54" s="58">
        <f>P54*$C54</f>
        <v>0</v>
      </c>
      <c r="R54" s="26"/>
      <c r="S54" s="58">
        <f>R54*$C54</f>
        <v>0</v>
      </c>
      <c r="T54" s="26"/>
      <c r="U54" s="58">
        <f>T54*$C54</f>
        <v>0</v>
      </c>
      <c r="V54" s="26"/>
      <c r="W54" s="58">
        <f t="shared" si="5"/>
        <v>0</v>
      </c>
    </row>
    <row r="55" spans="1:23" ht="39.75" customHeight="1">
      <c r="A55" s="130"/>
      <c r="B55" s="42" t="s">
        <v>218</v>
      </c>
      <c r="C55" s="44">
        <v>0</v>
      </c>
      <c r="D55" s="39"/>
      <c r="E55" s="58">
        <f>D55*$C55</f>
        <v>0</v>
      </c>
      <c r="F55" s="26"/>
      <c r="G55" s="58">
        <f>F55*$C55</f>
        <v>0</v>
      </c>
      <c r="H55" s="26"/>
      <c r="I55" s="58">
        <f>H55*$C55</f>
        <v>0</v>
      </c>
      <c r="J55" s="26"/>
      <c r="K55" s="58">
        <f>J55*$C55</f>
        <v>0</v>
      </c>
      <c r="L55" s="26"/>
      <c r="M55" s="58">
        <f>L55*$C55</f>
        <v>0</v>
      </c>
      <c r="N55" s="26"/>
      <c r="O55" s="58">
        <f>N55*$C55</f>
        <v>0</v>
      </c>
      <c r="P55" s="26"/>
      <c r="Q55" s="58">
        <f>P55*$C55</f>
        <v>0</v>
      </c>
      <c r="R55" s="26"/>
      <c r="S55" s="58">
        <f>R55*$C55</f>
        <v>0</v>
      </c>
      <c r="T55" s="26"/>
      <c r="U55" s="58">
        <f>T55*$C55</f>
        <v>0</v>
      </c>
      <c r="V55" s="26"/>
      <c r="W55" s="58">
        <f>V55*$C55</f>
        <v>0</v>
      </c>
    </row>
    <row r="56" spans="1:23" ht="39.75" customHeight="1" thickBot="1">
      <c r="A56" s="130"/>
      <c r="B56" s="43" t="s">
        <v>12</v>
      </c>
      <c r="C56" s="44">
        <v>0.0015</v>
      </c>
      <c r="D56" s="39"/>
      <c r="E56" s="58">
        <f>D56*$C56</f>
        <v>0</v>
      </c>
      <c r="F56" s="26"/>
      <c r="G56" s="58">
        <f>F56*$C56</f>
        <v>0</v>
      </c>
      <c r="H56" s="26"/>
      <c r="I56" s="58">
        <f>H56*$C56</f>
        <v>0</v>
      </c>
      <c r="J56" s="26"/>
      <c r="K56" s="58">
        <f>J56*$C56</f>
        <v>0</v>
      </c>
      <c r="L56" s="26"/>
      <c r="M56" s="58">
        <f>L56*$C56</f>
        <v>0</v>
      </c>
      <c r="N56" s="26"/>
      <c r="O56" s="58">
        <f>N56*$C56</f>
        <v>0</v>
      </c>
      <c r="P56" s="26"/>
      <c r="Q56" s="58">
        <f>P56*$C56</f>
        <v>0</v>
      </c>
      <c r="R56" s="26"/>
      <c r="S56" s="58">
        <f>R56*$C56</f>
        <v>0</v>
      </c>
      <c r="T56" s="26"/>
      <c r="U56" s="58">
        <f>T56*$C56</f>
        <v>0</v>
      </c>
      <c r="V56" s="26"/>
      <c r="W56" s="58">
        <f t="shared" si="5"/>
        <v>0</v>
      </c>
    </row>
    <row r="57" spans="1:23" ht="32.25" customHeight="1" thickBot="1">
      <c r="A57" s="131"/>
      <c r="B57" s="190" t="s">
        <v>11</v>
      </c>
      <c r="C57" s="191"/>
      <c r="D57" s="59"/>
      <c r="E57" s="60">
        <f>SUM(E42:E56)</f>
        <v>18.9</v>
      </c>
      <c r="F57" s="6"/>
      <c r="G57" s="60">
        <f>SUM(G42:G56)</f>
        <v>30.5</v>
      </c>
      <c r="H57" s="6"/>
      <c r="I57" s="60">
        <f>SUM(I42:I56)</f>
        <v>10.4</v>
      </c>
      <c r="J57" s="61"/>
      <c r="K57" s="60">
        <f>SUM(K42:K56)</f>
        <v>18</v>
      </c>
      <c r="L57" s="61"/>
      <c r="M57" s="60">
        <f>SUM(M42:M56)</f>
        <v>2.8</v>
      </c>
      <c r="N57" s="61"/>
      <c r="O57" s="60">
        <f>SUM(O42:O56)</f>
        <v>0</v>
      </c>
      <c r="P57" s="6"/>
      <c r="Q57" s="60">
        <f>SUM(Q42:Q56)</f>
        <v>0</v>
      </c>
      <c r="R57" s="6"/>
      <c r="S57" s="60">
        <f>SUM(S42:S56)</f>
        <v>0</v>
      </c>
      <c r="T57" s="31"/>
      <c r="U57" s="60">
        <f>SUM(U42:U56)</f>
        <v>0</v>
      </c>
      <c r="V57" s="31"/>
      <c r="W57" s="60">
        <f>SUM(W42:W56)</f>
        <v>0</v>
      </c>
    </row>
    <row r="58" spans="1:23" ht="32.25" customHeight="1">
      <c r="A58" s="138" t="s">
        <v>176</v>
      </c>
      <c r="B58" s="141" t="s">
        <v>2</v>
      </c>
      <c r="C58" s="142"/>
      <c r="D58" s="81">
        <f>IF(D31=0,D17+D24-(E40+E41),D31-(E40+E41))</f>
        <v>9.66</v>
      </c>
      <c r="E58" s="82"/>
      <c r="F58" s="81">
        <f>IF(F31=0,F17+F24-(G40+G41),F31-(G40+G41))</f>
        <v>12</v>
      </c>
      <c r="G58" s="82"/>
      <c r="H58" s="81">
        <f>IF(H31=0,H17+H24-(I40+I41),H31-(I40+I41))</f>
        <v>5</v>
      </c>
      <c r="I58" s="82"/>
      <c r="J58" s="81">
        <f>IF(J31=0,J17+J24-(K40+K41),J31-(K40+K41))</f>
        <v>10</v>
      </c>
      <c r="K58" s="82"/>
      <c r="L58" s="81">
        <f>IF(L31=0,L17+L24-(M40+M41),L31-(M40+M41))</f>
        <v>0</v>
      </c>
      <c r="M58" s="82"/>
      <c r="N58" s="81">
        <f>IF(N31=0,N17+N24-(O40+O41),N31-(O40+O41))</f>
        <v>0</v>
      </c>
      <c r="O58" s="82"/>
      <c r="P58" s="81">
        <f>IF(P31=0,P17+P24-(Q40+Q41),P31-(Q40+Q41))</f>
        <v>0</v>
      </c>
      <c r="Q58" s="82"/>
      <c r="R58" s="81">
        <f>IF(R31=0,R17+R24-(S40+S41),R31-(S40+S41))</f>
        <v>0</v>
      </c>
      <c r="S58" s="82"/>
      <c r="T58" s="81">
        <f>IF(T31=0,T17+T24-(U40+U41),T31-(U40+U41))</f>
        <v>0</v>
      </c>
      <c r="U58" s="83"/>
      <c r="V58" s="81">
        <f>IF(V31=0,V17+V24-(W40+W41),V31-(W40+W41))</f>
        <v>0</v>
      </c>
      <c r="W58" s="82"/>
    </row>
    <row r="59" spans="1:23" ht="32.25" customHeight="1">
      <c r="A59" s="139"/>
      <c r="B59" s="136" t="s">
        <v>3</v>
      </c>
      <c r="C59" s="137"/>
      <c r="D59" s="78">
        <f>IF(D32=0,D18+D25-(E42+E43+E44+E45),D32-(E42+E43+E44+E45))</f>
        <v>17.310000000000002</v>
      </c>
      <c r="E59" s="79"/>
      <c r="F59" s="78">
        <f>IF(F32=0,F18+F25-(G42+G43+G44+G45),F32-(G42+G43+G44+G45))</f>
        <v>1.1000000000000014</v>
      </c>
      <c r="G59" s="79"/>
      <c r="H59" s="78">
        <f>IF(H32=0,H18+H25-(I42+I43+I44+I45),H32-(I42+I43+I44+I45))</f>
        <v>0</v>
      </c>
      <c r="I59" s="79"/>
      <c r="J59" s="78">
        <f>IF(J32=0,J18+J25-(K42+K43+K44+K45),J32-(K42+K43+K44+K45))</f>
        <v>12</v>
      </c>
      <c r="K59" s="79"/>
      <c r="L59" s="78">
        <f>IF(L32=0,L18+L25-(M42+M43+M44+M45),L32-(M42+M43+M44+M45))</f>
        <v>0</v>
      </c>
      <c r="M59" s="79"/>
      <c r="N59" s="78">
        <f>IF(N32=0,N18+N25-(O42+O43+O44+O45),N32-(O42+O43+O44+O45))</f>
        <v>0</v>
      </c>
      <c r="O59" s="79"/>
      <c r="P59" s="78">
        <f>IF(P32=0,P18+P25-(Q42+Q43+Q44+Q45),P32-(Q42+Q43+Q44+Q45))</f>
        <v>0</v>
      </c>
      <c r="Q59" s="79"/>
      <c r="R59" s="78">
        <f>IF(R32=0,R18+R25-(S42+S43+S44+S45),R32-(S42+S43+S44+S45))</f>
        <v>0</v>
      </c>
      <c r="S59" s="79"/>
      <c r="T59" s="78">
        <f>IF(T32=0,T18+T25-(U42+U43+U44+U45),T32-(U42+U43+U44+U45))</f>
        <v>0</v>
      </c>
      <c r="U59" s="80"/>
      <c r="V59" s="78">
        <f>IF(V32=0,V18+V25-(W42+W43+W44+W45),V32-(W42+W43+W44+W45))</f>
        <v>0</v>
      </c>
      <c r="W59" s="79"/>
    </row>
    <row r="60" spans="1:23" ht="32.25" customHeight="1">
      <c r="A60" s="139"/>
      <c r="B60" s="136" t="s">
        <v>4</v>
      </c>
      <c r="C60" s="137"/>
      <c r="D60" s="78">
        <f>IF(D33=0,D19+D26-(E56+E46+E47),D33-(E56+E46+E47))</f>
        <v>14.399999999999999</v>
      </c>
      <c r="E60" s="79"/>
      <c r="F60" s="78">
        <f>IF(F33=0,F19+F26-(G56+G46+G47),F33-(G56+G46+G47))</f>
        <v>25</v>
      </c>
      <c r="G60" s="79"/>
      <c r="H60" s="78">
        <f>IF(H33=0,H19+H26-(I56+I46+I47),H33-(I56+I46+I47))</f>
        <v>3</v>
      </c>
      <c r="I60" s="79"/>
      <c r="J60" s="78">
        <f>IF(J33=0,J19+J26-(K56+K46+K47),J33-(K56+K46+K47))</f>
        <v>3</v>
      </c>
      <c r="K60" s="79"/>
      <c r="L60" s="78">
        <f>IF(L33=0,L19+L26-(M56+M46+M47),L33-(M56+M46+M47))</f>
        <v>0</v>
      </c>
      <c r="M60" s="79"/>
      <c r="N60" s="78">
        <f>IF(N33=0,N19+N26-(O56+O46+O47),N33-(O56+O46+O47))</f>
        <v>0</v>
      </c>
      <c r="O60" s="79"/>
      <c r="P60" s="78">
        <f>IF(P33=0,P19+P26-(Q56+Q46+Q47),P33-(Q56+Q46+Q47))</f>
        <v>0</v>
      </c>
      <c r="Q60" s="79"/>
      <c r="R60" s="78">
        <f>IF(R33=0,R19+R26-(S56+S46+S47),R33-(S56+S46+S47))</f>
        <v>0</v>
      </c>
      <c r="S60" s="79"/>
      <c r="T60" s="78">
        <f>IF(T33=0,T19+T26-(U56+U46+U47),T33-(U56+U46+U47))</f>
        <v>0</v>
      </c>
      <c r="U60" s="80"/>
      <c r="V60" s="78">
        <f>IF(V33=0,V19+V26-(W56+W46+W47),V33-(W56+W46+W47))</f>
        <v>0</v>
      </c>
      <c r="W60" s="79"/>
    </row>
    <row r="61" spans="1:23" ht="32.25" customHeight="1">
      <c r="A61" s="139"/>
      <c r="B61" s="136" t="s">
        <v>54</v>
      </c>
      <c r="C61" s="137"/>
      <c r="D61" s="78">
        <f>IF(D34=0,D20+D27-(E49+E50+E48+E51),D34-(E49+E50+E48+E51))</f>
        <v>9.17</v>
      </c>
      <c r="E61" s="79"/>
      <c r="F61" s="78">
        <f>IF(F34=0,F20+F27-(G49+G50+G48+G51),F34-(G49+G50+G48+G51))</f>
        <v>9.5</v>
      </c>
      <c r="G61" s="79"/>
      <c r="H61" s="78">
        <f>IF(H34=0,H20+H27-(I49+I50+I48+I51),H34-(I49+I50+I48+I51))</f>
        <v>1.6</v>
      </c>
      <c r="I61" s="79"/>
      <c r="J61" s="78">
        <f>IF(J34=0,J20+J27-(K49+K50+K48+K51),J34-(K49+K50+K48+K51))</f>
        <v>2</v>
      </c>
      <c r="K61" s="79"/>
      <c r="L61" s="78">
        <f>IF(L34=0,L20+L27-(M49+M50+M48+M51),L34-(M49+M50+M48+M51))</f>
        <v>-2.8</v>
      </c>
      <c r="M61" s="79"/>
      <c r="N61" s="78">
        <f>IF(N34=0,N20+N27-(O49+O50+O48+O51),N34-(O49+O50+O48+O51))</f>
        <v>0</v>
      </c>
      <c r="O61" s="79"/>
      <c r="P61" s="78">
        <f>IF(P34=0,P20+P27-(Q49+Q50+Q48+Q51),P34-(Q49+Q50+Q48+Q51))</f>
        <v>0</v>
      </c>
      <c r="Q61" s="79"/>
      <c r="R61" s="78">
        <f>IF(R34=0,R20+R27-(S49+S50+S48+S51),R34-(S49+S50+S48+S51))</f>
        <v>0</v>
      </c>
      <c r="S61" s="79"/>
      <c r="T61" s="78">
        <f>IF(T34=0,T20+T27-(U49+U50+U48+U51),T34-(U49+U50+U48+U51))</f>
        <v>0</v>
      </c>
      <c r="U61" s="80"/>
      <c r="V61" s="78">
        <f>IF(V34=0,V20+V27-(W49+W50+W48+W51),V34-(W49+W50+W48+W51))</f>
        <v>0</v>
      </c>
      <c r="W61" s="79"/>
    </row>
    <row r="62" spans="1:23" ht="32.25" customHeight="1">
      <c r="A62" s="139"/>
      <c r="B62" s="136" t="s">
        <v>18</v>
      </c>
      <c r="C62" s="137"/>
      <c r="D62" s="78">
        <f>IF(D35=0,D28+D21-(E54+E53+E52+E55),D35-(E54+E53+E52+E55))</f>
        <v>0.21000000000000085</v>
      </c>
      <c r="E62" s="80"/>
      <c r="F62" s="78">
        <f>IF(F35=0,F28+F21-(G54+G53+G52+G55),F35-(G54+G53+G52+G55))</f>
        <v>3.9000000000000004</v>
      </c>
      <c r="G62" s="80"/>
      <c r="H62" s="78">
        <f>IF(H35=0,H28+H21-(I54+I53+I52+I55),H35-(I54+I53+I52+I55))</f>
        <v>1</v>
      </c>
      <c r="I62" s="80"/>
      <c r="J62" s="78">
        <f>IF(J35=0,J28+J21-(K54+K53+K52+K55),J35-(K54+K53+K52+K55))</f>
        <v>2</v>
      </c>
      <c r="K62" s="80"/>
      <c r="L62" s="78">
        <f>IF(L35=0,L28+L21-(M54+M53+M52+M55),L35-(M54+M53+M52+M55))</f>
        <v>0</v>
      </c>
      <c r="M62" s="80"/>
      <c r="N62" s="78">
        <f>IF(N35=0,N28+N21-(O54+O53+O52+O55),N35-(O54+O53+O52+O55))</f>
        <v>0</v>
      </c>
      <c r="O62" s="80"/>
      <c r="P62" s="78">
        <f>IF(P35=0,P28+P21-(Q54+Q53+Q52+Q55),P35-(Q54+Q53+Q52+Q55))</f>
        <v>0</v>
      </c>
      <c r="Q62" s="80"/>
      <c r="R62" s="78">
        <f>IF(R35=0,R28+R21-(S54+S53+S52+S55),R35-(S54+S53+S52+S55))</f>
        <v>0</v>
      </c>
      <c r="S62" s="80"/>
      <c r="T62" s="78">
        <f>IF(T35=0,T28+T21-(U54+U53+U52+U55),T35-(U54+U53+U52+U55))</f>
        <v>0</v>
      </c>
      <c r="U62" s="80"/>
      <c r="V62" s="78">
        <f>IF(V35=0,V28+V21-(W54+W53+W52+W55),V35-(W54+W53+W52+W55))</f>
        <v>0</v>
      </c>
      <c r="W62" s="80"/>
    </row>
    <row r="63" spans="1:23" ht="32.25" customHeight="1" thickBot="1">
      <c r="A63" s="140"/>
      <c r="B63" s="134" t="s">
        <v>17</v>
      </c>
      <c r="C63" s="135"/>
      <c r="D63" s="155">
        <f>IF(D36=0,D29+D22,D36)</f>
        <v>10.11</v>
      </c>
      <c r="E63" s="156"/>
      <c r="F63" s="155">
        <f>IF(F36=0,F29+F22,F36)</f>
        <v>15</v>
      </c>
      <c r="G63" s="156"/>
      <c r="H63" s="155">
        <f>IF(H36=0,H29+H22,H36)</f>
        <v>5</v>
      </c>
      <c r="I63" s="156"/>
      <c r="J63" s="155">
        <f>IF(J36=0,J29+J22,J36)</f>
        <v>5</v>
      </c>
      <c r="K63" s="156"/>
      <c r="L63" s="155">
        <f>IF(L36=0,L29+L22,L36)</f>
        <v>0</v>
      </c>
      <c r="M63" s="156"/>
      <c r="N63" s="155">
        <f>IF(N36=0,N29+N22,N36)</f>
        <v>0</v>
      </c>
      <c r="O63" s="156"/>
      <c r="P63" s="155">
        <f>IF(P36=0,P29+P22,P36)</f>
        <v>0</v>
      </c>
      <c r="Q63" s="156"/>
      <c r="R63" s="155">
        <f>IF(R36=0,R29+R22,R36)</f>
        <v>0</v>
      </c>
      <c r="S63" s="156"/>
      <c r="T63" s="155">
        <f>IF(T36=0,T29+T22,T36)</f>
        <v>0</v>
      </c>
      <c r="U63" s="157"/>
      <c r="V63" s="155">
        <f>IF(V36=0,V29+V22,V36)</f>
        <v>0</v>
      </c>
      <c r="W63" s="156"/>
    </row>
    <row r="64" spans="1:23" ht="32.25" customHeight="1" thickBot="1">
      <c r="A64" s="132" t="s">
        <v>73</v>
      </c>
      <c r="B64" s="132"/>
      <c r="C64" s="133"/>
      <c r="D64" s="93">
        <f>IF(D38&gt;0,D38-(E42+E43+E44+E48+E49+E50+E52+E53+E54+E56),SUM(D58:E63))</f>
        <v>60.86000000000001</v>
      </c>
      <c r="E64" s="94"/>
      <c r="F64" s="93">
        <f>IF(F38&gt;0,F38-(G40+G41+G45+G46+G47+G51+G42+G43+G44+G48+G49+G50+G52+G53+G54+G56),SUM(F58:G63))</f>
        <v>66.5</v>
      </c>
      <c r="G64" s="94"/>
      <c r="H64" s="93">
        <f>IF(H38&gt;0,H38-(I42+I43+I44+I48+I49+I50+I52+I53+I54+I56),SUM(H58:I63))</f>
        <v>15.6</v>
      </c>
      <c r="I64" s="94"/>
      <c r="J64" s="93">
        <f>IF(J38&gt;0,J38-(K42+K43+K44+K48+K49+K50+K52+K53+K54+K56),SUM(J58:K63))</f>
        <v>34</v>
      </c>
      <c r="K64" s="94"/>
      <c r="L64" s="93">
        <f>IF(L38&gt;0,L38-(M42+M43+M44+M48+M49+M50+M52+M53+M54+M56),SUM(L58:M63))</f>
        <v>82.2</v>
      </c>
      <c r="M64" s="94"/>
      <c r="N64" s="93">
        <f>IF(N38&gt;0,N38-(O42+O43+O44+O48+O49+O50+O52+O53+O54+O56),SUM(N58:O63))</f>
        <v>0</v>
      </c>
      <c r="O64" s="94"/>
      <c r="P64" s="93">
        <f>IF(P38&gt;0,P38-(Q42+Q43+Q44+Q48+Q49+Q50+Q52+Q53+Q54+Q56),SUM(P58:Q63))</f>
        <v>0</v>
      </c>
      <c r="Q64" s="94"/>
      <c r="R64" s="93">
        <f>IF(R38&gt;0,R38-(S42+S43+S44+S48+S49+S50+S52+S53+S54+S56),SUM(R58:S63))</f>
        <v>0</v>
      </c>
      <c r="S64" s="94"/>
      <c r="T64" s="93">
        <f>IF(T38&gt;0,T38-(U42+U43+U44+U48+U49+U50+U52+U53+U54+U56),SUM(T58:U63))</f>
        <v>0</v>
      </c>
      <c r="U64" s="94"/>
      <c r="V64" s="93">
        <f>IF(V38&gt;0,V38-(W42+W43+W44+W48+W49+W50+W52+W53+W54+W56),SUM(V58:W63))</f>
        <v>0</v>
      </c>
      <c r="W64" s="94"/>
    </row>
    <row r="65" spans="1:25" ht="32.25" customHeight="1" thickBot="1">
      <c r="A65" s="132" t="s">
        <v>36</v>
      </c>
      <c r="B65" s="132"/>
      <c r="C65" s="133"/>
      <c r="D65" s="95">
        <f>IF(D23=0,D64*'ratios_A MASQUER'!$B$2,'Tableau exemple'!D64:E64*'Tableau exemple'!D23:E23/('Tableau exemple'!D23:E23+'Tableau exemple'!D30:E30))</f>
        <v>16.512166499498495</v>
      </c>
      <c r="E65" s="96"/>
      <c r="F65" s="95">
        <f>IF(F23=0,F64*'ratios_A MASQUER'!$B$2,'Tableau exemple'!F64:G64*'Tableau exemple'!F23:G23/('Tableau exemple'!F23:G23+'Tableau exemple'!F30:G30))</f>
        <v>41.895</v>
      </c>
      <c r="G65" s="96"/>
      <c r="H65" s="95">
        <f>IF(H23=0,H64*'ratios_A MASQUER'!$B$2,'Tableau exemple'!H64:I64*'Tableau exemple'!H23:I23/('Tableau exemple'!H23:I23+'Tableau exemple'!H30:I30))</f>
        <v>9.828</v>
      </c>
      <c r="I65" s="96"/>
      <c r="J65" s="95">
        <f>IF(J23=0,J64*'ratios_A MASQUER'!$B$2,'Tableau exemple'!J64:K64*'Tableau exemple'!J23:K23/('Tableau exemple'!J23:K23+'Tableau exemple'!J30:K30))</f>
        <v>21.42</v>
      </c>
      <c r="K65" s="96"/>
      <c r="L65" s="95">
        <f>IF(L23=0,L64*'ratios_A MASQUER'!$B$2,'Tableau exemple'!L64:M64*'Tableau exemple'!L23:M23/('Tableau exemple'!L23:M23+'Tableau exemple'!L30:M30))</f>
        <v>51.786</v>
      </c>
      <c r="M65" s="96"/>
      <c r="N65" s="95">
        <f>IF(N23=0,N64*'ratios_A MASQUER'!$B$2,'Tableau exemple'!N64:O64*'Tableau exemple'!N23:O23/('Tableau exemple'!N23:O23+'Tableau exemple'!N30:O30))</f>
        <v>0</v>
      </c>
      <c r="O65" s="96"/>
      <c r="P65" s="95">
        <f>IF(P23=0,P64*'ratios_A MASQUER'!$B$2,'Tableau exemple'!P64:Q64*'Tableau exemple'!P23:Q23/('Tableau exemple'!P23:Q23+'Tableau exemple'!P30:Q30))</f>
        <v>0</v>
      </c>
      <c r="Q65" s="96"/>
      <c r="R65" s="95">
        <f>IF(R23=0,R64*'ratios_A MASQUER'!$B$2,'Tableau exemple'!R64:S64*'Tableau exemple'!R23:S23/('Tableau exemple'!R23:S23+'Tableau exemple'!R30:S30))</f>
        <v>0</v>
      </c>
      <c r="S65" s="96"/>
      <c r="T65" s="95">
        <f>IF(T23=0,T64*'ratios_A MASQUER'!$B$2,'Tableau exemple'!T64:U64*'Tableau exemple'!T23:U23/('Tableau exemple'!T23:U23+'Tableau exemple'!T30:U30))</f>
        <v>0</v>
      </c>
      <c r="U65" s="96"/>
      <c r="V65" s="95">
        <f>IF(V23=0,V64*'ratios_A MASQUER'!$B$2,'Tableau exemple'!V64:W64*'Tableau exemple'!V23:W23/('Tableau exemple'!V23:W23+'Tableau exemple'!V30:W30))</f>
        <v>0</v>
      </c>
      <c r="W65" s="96"/>
      <c r="X65" s="40">
        <f>SUM(D65:W65)</f>
        <v>141.4411664994985</v>
      </c>
      <c r="Y65" s="195" t="s">
        <v>182</v>
      </c>
    </row>
    <row r="66" spans="1:25" ht="32.25" customHeight="1" thickBot="1">
      <c r="A66" s="132" t="s">
        <v>37</v>
      </c>
      <c r="B66" s="132"/>
      <c r="C66" s="133"/>
      <c r="D66" s="95">
        <f>IF(D30=0,D64*'ratios_A MASQUER'!$B$1,'Tableau exemple'!D64:E64*'Tableau exemple'!D30:E30/('Tableau exemple'!D23:E23+'Tableau exemple'!D30:E30))</f>
        <v>44.347833500501515</v>
      </c>
      <c r="E66" s="96"/>
      <c r="F66" s="95">
        <f>IF(F30=0,F64*'ratios_A MASQUER'!$B$1,'Tableau exemple'!F64:G64*'Tableau exemple'!F30:G30/('Tableau exemple'!F23:G23+'Tableau exemple'!F30:G30))</f>
        <v>24.605</v>
      </c>
      <c r="G66" s="96"/>
      <c r="H66" s="95">
        <f>IF(H30=0,H64*'ratios_A MASQUER'!$B$1,'Tableau exemple'!H64:I64*'Tableau exemple'!H30:I30/('Tableau exemple'!H23:I23+'Tableau exemple'!H30:I30))</f>
        <v>5.772</v>
      </c>
      <c r="I66" s="96"/>
      <c r="J66" s="95">
        <f>IF(J30=0,J64*'ratios_A MASQUER'!$B$1,'Tableau exemple'!J64:K64*'Tableau exemple'!J30:K30/('Tableau exemple'!J23:K23+'Tableau exemple'!J30:K30))</f>
        <v>12.58</v>
      </c>
      <c r="K66" s="96"/>
      <c r="L66" s="95">
        <f>IF(L30=0,L64*'ratios_A MASQUER'!$B$1,'Tableau exemple'!L64:M64*'Tableau exemple'!L30:M30/('Tableau exemple'!L23:M23+'Tableau exemple'!L30:M30))</f>
        <v>30.414</v>
      </c>
      <c r="M66" s="96"/>
      <c r="N66" s="95">
        <f>IF(N30=0,N64*'ratios_A MASQUER'!$B$1,'Tableau exemple'!N64:O64*'Tableau exemple'!N30:O30/('Tableau exemple'!N23:O23+'Tableau exemple'!N30:O30))</f>
        <v>0</v>
      </c>
      <c r="O66" s="96"/>
      <c r="P66" s="95">
        <f>IF(P30=0,P64*'ratios_A MASQUER'!$B$1,'Tableau exemple'!P64:Q64*'Tableau exemple'!P30:Q30/('Tableau exemple'!P23:Q23+'Tableau exemple'!P30:Q30))</f>
        <v>0</v>
      </c>
      <c r="Q66" s="96"/>
      <c r="R66" s="95">
        <f>IF(R30=0,R64*'ratios_A MASQUER'!$B$1,'Tableau exemple'!R64:S64*'Tableau exemple'!R30:S30/('Tableau exemple'!R23:S23+'Tableau exemple'!R30:S30))</f>
        <v>0</v>
      </c>
      <c r="S66" s="96"/>
      <c r="T66" s="95">
        <f>IF(T30=0,T64*'ratios_A MASQUER'!$B$1,'Tableau exemple'!T64:U64*'Tableau exemple'!T30:U30/('Tableau exemple'!T23:U23+'Tableau exemple'!T30:U30))</f>
        <v>0</v>
      </c>
      <c r="U66" s="96"/>
      <c r="V66" s="95">
        <f>IF(V30=0,V64*'ratios_A MASQUER'!$B$1,'Tableau exemple'!V64:W64*'Tableau exemple'!V30:W30/('Tableau exemple'!V23:W23+'Tableau exemple'!V30:W30))</f>
        <v>0</v>
      </c>
      <c r="W66" s="96"/>
      <c r="X66" s="40">
        <f>SUM(D66:W66)</f>
        <v>117.71883350050152</v>
      </c>
      <c r="Y66" s="195"/>
    </row>
    <row r="67" spans="1:23" ht="32.25" customHeight="1" thickBot="1">
      <c r="A67" s="132" t="s">
        <v>38</v>
      </c>
      <c r="B67" s="132"/>
      <c r="C67" s="133"/>
      <c r="D67" s="93">
        <f>IF(D14=0," ",D64*1000/D14)</f>
        <v>173.8857142857143</v>
      </c>
      <c r="E67" s="94"/>
      <c r="F67" s="93">
        <f>IF(F14=0," ",F64*1000/F14)</f>
        <v>190</v>
      </c>
      <c r="G67" s="94"/>
      <c r="H67" s="93">
        <f>IF(H14=0," ",H64*1000/H14)</f>
        <v>78</v>
      </c>
      <c r="I67" s="94"/>
      <c r="J67" s="93">
        <f>IF(J14=0," ",J64*1000/J14)</f>
        <v>85</v>
      </c>
      <c r="K67" s="94"/>
      <c r="L67" s="93">
        <f>IF(L14=0," ",L64*1000/L14)</f>
        <v>164.4</v>
      </c>
      <c r="M67" s="94"/>
      <c r="N67" s="93" t="str">
        <f>IF(N14=0," ",N64*1000/N14)</f>
        <v> </v>
      </c>
      <c r="O67" s="94"/>
      <c r="P67" s="93" t="str">
        <f>IF(P14=0," ",P64*1000/P14)</f>
        <v> </v>
      </c>
      <c r="Q67" s="94"/>
      <c r="R67" s="93" t="str">
        <f>IF(R14=0," ",R64*1000/R14)</f>
        <v> </v>
      </c>
      <c r="S67" s="94"/>
      <c r="T67" s="93" t="str">
        <f>IF(T14=0," ",T64*1000/T14)</f>
        <v> </v>
      </c>
      <c r="U67" s="94"/>
      <c r="V67" s="93" t="str">
        <f>IF(V14=0," ",V64*1000/V14)</f>
        <v> </v>
      </c>
      <c r="W67" s="94"/>
    </row>
    <row r="68" spans="1:23" ht="32.25" customHeight="1" thickBot="1">
      <c r="A68" s="46" t="s">
        <v>62</v>
      </c>
      <c r="B68" s="46"/>
      <c r="C68" s="47"/>
      <c r="D68" s="125">
        <f>IF(D14=0,"",IF(D15&gt;0,D64/D15,D64/D75))</f>
        <v>0.25200828157349897</v>
      </c>
      <c r="E68" s="126"/>
      <c r="F68" s="125">
        <f>IF(F14=0,"",IF(F15&gt;0,F64/F15,F64/F75))</f>
        <v>0.3584905660377358</v>
      </c>
      <c r="G68" s="126"/>
      <c r="H68" s="125">
        <f>IF(H14=0,"",IF(H15&gt;0,H64/H15,H64/H75))</f>
        <v>0.1471698113207547</v>
      </c>
      <c r="I68" s="126"/>
      <c r="J68" s="125">
        <f>IF(J14=0,"",IF(J15&gt;0,J64/J15,J64/J75))</f>
        <v>0.16037735849056603</v>
      </c>
      <c r="K68" s="126"/>
      <c r="L68" s="125">
        <f>IF(L14=0,"",IF(L15&gt;0,L64/L15,L64/L75))</f>
        <v>0.31018867924528304</v>
      </c>
      <c r="M68" s="126"/>
      <c r="N68" s="125">
        <f>IF(N14=0,"",IF(N15&gt;0,N64/N15,N64/N75))</f>
      </c>
      <c r="O68" s="126"/>
      <c r="P68" s="125">
        <f>IF(P14=0,"",IF(P15&gt;0,P64/P15,P64/P75))</f>
      </c>
      <c r="Q68" s="126"/>
      <c r="R68" s="125">
        <f>IF(R14=0,"",IF(R15&gt;0,R64/R15,R64/R75))</f>
      </c>
      <c r="S68" s="126"/>
      <c r="T68" s="125">
        <f>IF(T14=0,"",IF(T15&gt;0,T64/T15,T64/T75))</f>
      </c>
      <c r="U68" s="126"/>
      <c r="V68" s="125">
        <f>IF(V14=0,"",IF(V15&gt;0,V64/V15,V64/V75))</f>
      </c>
      <c r="W68" s="126"/>
    </row>
    <row r="69" spans="1:23" ht="50.25" customHeight="1" thickBot="1">
      <c r="A69" s="127" t="s">
        <v>61</v>
      </c>
      <c r="B69" s="127"/>
      <c r="C69" s="128"/>
      <c r="D69" s="95">
        <f>IF($D$4="Enseignement",D16*D14*D68*'ratios_A MASQUER'!$B$48/'ratios_A MASQUER'!$B$47,IF($D$4="Santé",D16*D14*D68*'ratios_A MASQUER'!$C$48/'ratios_A MASQUER'!$C$47,IF($D$4="Restauration entreprise ou administrative",D16*D14*D68*'ratios_A MASQUER'!$D$48/'ratios_A MASQUER'!$D$47)))</f>
        <v>141.92362370755427</v>
      </c>
      <c r="E69" s="96"/>
      <c r="F69" s="95">
        <f>IF(F14=0,"",IF($D$4="Enseignement",F16*F14*F68*'ratios_A MASQUER'!$B$48/'ratios_A MASQUER'!$B$47,IF($D$4="Santé",F16*F14*F68*'ratios_A MASQUER'!$C$48/'ratios_A MASQUER'!$C$47,IF($D$4="Restauration entreprise ou administrative",F16*F14*F68*'ratios_A MASQUER'!$D$48/'ratios_A MASQUER'!$D$47))))</f>
        <v>207.34782414593852</v>
      </c>
      <c r="G69" s="96"/>
      <c r="H69" s="95">
        <f>IF(H14=0,"",IF($D$4="Enseignement",H16*H14*H68*'ratios_A MASQUER'!$B$48/'ratios_A MASQUER'!$B$47,IF($D$4="Santé",H16*H14*H68*'ratios_A MASQUER'!$C$48/'ratios_A MASQUER'!$C$47,IF($D$4="Restauration entreprise ou administrative",H16*H14*H68*'ratios_A MASQUER'!$D$48/'ratios_A MASQUER'!$D$47))))</f>
        <v>51.20104561419297</v>
      </c>
      <c r="I69" s="96"/>
      <c r="J69" s="95">
        <f>IF(J14=0,"",IF($D$4="Enseignement",J16*J14*J68*'ratios_A MASQUER'!$B$48/'ratios_A MASQUER'!$B$47,IF($D$4="Santé",J16*J14*J68*'ratios_A MASQUER'!$C$48/'ratios_A MASQUER'!$C$47,IF($D$4="Restauration entreprise ou administrative",J16*J14*J68*'ratios_A MASQUER'!$D$48/'ratios_A MASQUER'!$D$47))))</f>
        <v>94.85321911860106</v>
      </c>
      <c r="K69" s="96"/>
      <c r="L69" s="95">
        <f>IF(L14=0,"",IF($D$4="Enseignement",L16*L14*L68*'ratios_A MASQUER'!$B$48/'ratios_A MASQUER'!$B$47,IF($D$4="Santé",L16*L14*L68*'ratios_A MASQUER'!$C$48/'ratios_A MASQUER'!$C$47,IF($D$4="Restauration entreprise ou administrative",L16*L14*L68*'ratios_A MASQUER'!$D$48/'ratios_A MASQUER'!$D$47))))</f>
        <v>222.57685309785234</v>
      </c>
      <c r="M69" s="96"/>
      <c r="N69" s="95">
        <f>IF(N14=0,"",IF($D$4="Enseignement",N16*N14*N68*'ratios_A MASQUER'!$B$48/'ratios_A MASQUER'!$B$47,IF($D$4="Santé",N16*N14*N68*'ratios_A MASQUER'!$C$48/'ratios_A MASQUER'!$C$47,IF($D$4="Restauration entreprise ou administrative",N16*N14*N68*'ratios_A MASQUER'!$D$48/'ratios_A MASQUER'!$D$47))))</f>
      </c>
      <c r="O69" s="96"/>
      <c r="P69" s="95">
        <f>IF(P14=0,"",IF($D$4="Enseignement",P16*P14*P68*'ratios_A MASQUER'!$B$48/'ratios_A MASQUER'!$B$47,IF($D$4="Santé",P16*P14*P68*'ratios_A MASQUER'!$C$48/'ratios_A MASQUER'!$C$47,IF($D$4="Restauration entreprise ou administrative",P16*P14*P68*'ratios_A MASQUER'!$D$48/'ratios_A MASQUER'!$D$47))))</f>
      </c>
      <c r="Q69" s="96"/>
      <c r="R69" s="95">
        <f>IF(R14=0,"",IF($D$4="Enseignement",R16*R14*R68*'ratios_A MASQUER'!$B$48/'ratios_A MASQUER'!$B$47,IF($D$4="Santé",R16*R14*R68*'ratios_A MASQUER'!$C$48/'ratios_A MASQUER'!$C$47,IF($D$4="Restauration entreprise ou administrative",R16*R14*R68*'ratios_A MASQUER'!$D$48/'ratios_A MASQUER'!$D$47))))</f>
      </c>
      <c r="S69" s="96"/>
      <c r="T69" s="95">
        <f>IF(T14=0,"",IF($D$4="Enseignement",T16*T14*T68*'ratios_A MASQUER'!$B$48/'ratios_A MASQUER'!$B$47,IF($D$4="Santé",T16*T14*T68*'ratios_A MASQUER'!$C$48/'ratios_A MASQUER'!$C$47,IF($D$4="Restauration entreprise ou administrative",T16*T14*T68*'ratios_A MASQUER'!$D$48/'ratios_A MASQUER'!$D$47))))</f>
      </c>
      <c r="U69" s="96"/>
      <c r="V69" s="95">
        <f>IF(V14=0,"",IF($D$4="Enseignement",V16*V14*V68*'ratios_A MASQUER'!$B$48/'ratios_A MASQUER'!$B$47,IF($D$4="Santé",V16*V14*V68*'ratios_A MASQUER'!$C$48/'ratios_A MASQUER'!$C$47,IF($D$4="Restauration entreprise ou administrative",V16*V14*V68*'ratios_A MASQUER'!$D$48/'ratios_A MASQUER'!$D$47))))</f>
      </c>
      <c r="W69" s="96"/>
    </row>
    <row r="70" spans="1:23" ht="50.25" customHeight="1" thickBot="1">
      <c r="A70" s="127" t="s">
        <v>60</v>
      </c>
      <c r="B70" s="127"/>
      <c r="C70" s="128"/>
      <c r="D70" s="95">
        <f>IF(D14=0,"",D69/D14)</f>
        <v>0.4054960677358693</v>
      </c>
      <c r="E70" s="96"/>
      <c r="F70" s="95">
        <f>IF(F14=0,"",F69/F14)</f>
        <v>0.5924223547026815</v>
      </c>
      <c r="G70" s="96"/>
      <c r="H70" s="95">
        <f>IF(H14=0,"",H69/H14)</f>
        <v>0.2560052280709649</v>
      </c>
      <c r="I70" s="96"/>
      <c r="J70" s="95">
        <f>IF(J14=0,"",J69/J14)</f>
        <v>0.23713304779650266</v>
      </c>
      <c r="K70" s="96"/>
      <c r="L70" s="95">
        <f>IF(L14=0,"",L69/L14)</f>
        <v>0.44515370619570466</v>
      </c>
      <c r="M70" s="96"/>
      <c r="N70" s="95">
        <f>IF(N14=0,"",N69/N14)</f>
      </c>
      <c r="O70" s="96"/>
      <c r="P70" s="95">
        <f>IF(P14=0,"",P69/P14)</f>
      </c>
      <c r="Q70" s="96"/>
      <c r="R70" s="95">
        <f>IF(R14=0,"",R69/R14)</f>
      </c>
      <c r="S70" s="96"/>
      <c r="T70" s="95">
        <f>IF(T14=0,"",T69/T14)</f>
      </c>
      <c r="U70" s="96"/>
      <c r="V70" s="95">
        <f>IF(V14=0,"",V69/V14)</f>
      </c>
      <c r="W70" s="96"/>
    </row>
    <row r="71" spans="1:23" ht="40.5" customHeight="1" thickBot="1">
      <c r="A71" s="127" t="s">
        <v>67</v>
      </c>
      <c r="B71" s="127"/>
      <c r="C71" s="128"/>
      <c r="D71" s="95">
        <f>IF(D38&gt;0,"",(D58*'ratios_A MASQUER'!$B52+'Tableau exemple'!D59:E59*'Tableau exemple'!$D73+'Tableau exemple'!D60:E60*'ratios_A MASQUER'!$B61+'Tableau exemple'!D61:E61*'ratios_A MASQUER'!$B62+'Tableau exemple'!D62:E62*'ratios_A MASQUER'!$B63+'Tableau exemple'!D63:E63*'ratios_A MASQUER'!$B64)/1000)</f>
        <v>942.5173000000002</v>
      </c>
      <c r="E71" s="96"/>
      <c r="F71" s="95">
        <f>IF(F38&gt;0,"",(F58*'ratios_A MASQUER'!$B52+'Tableau exemple'!F59:G59*'Tableau exemple'!$D73+'Tableau exemple'!F60:G60*'ratios_A MASQUER'!$B61+'Tableau exemple'!F61:G61*'ratios_A MASQUER'!$B62+'Tableau exemple'!F62:G62*'ratios_A MASQUER'!$B63+'Tableau exemple'!F63:G63*'ratios_A MASQUER'!$B64)/1000)</f>
        <v>188.15000000000006</v>
      </c>
      <c r="G71" s="96"/>
      <c r="H71" s="95">
        <f>IF(H38&gt;0,"",(H58*'ratios_A MASQUER'!$B52+'Tableau exemple'!H59:I59*'Tableau exemple'!$D73+'Tableau exemple'!H60:I60*'ratios_A MASQUER'!$B61+'Tableau exemple'!H61:I61*'ratios_A MASQUER'!$B62+'Tableau exemple'!H62:I62*'ratios_A MASQUER'!$B63+'Tableau exemple'!H63:I63*'ratios_A MASQUER'!$B64)/1000)</f>
        <v>28.95</v>
      </c>
      <c r="I71" s="96"/>
      <c r="J71" s="95">
        <f>IF(J38&gt;0,"",(J58*'ratios_A MASQUER'!$B52+'Tableau exemple'!J59:K59*'Tableau exemple'!$D73+'Tableau exemple'!J60:K60*'ratios_A MASQUER'!$B61+'Tableau exemple'!J61:K61*'ratios_A MASQUER'!$B62+'Tableau exemple'!J62:K62*'ratios_A MASQUER'!$B63+'Tableau exemple'!J63:K63*'ratios_A MASQUER'!$B64)/1000)</f>
        <v>619.15</v>
      </c>
      <c r="K71" s="96"/>
      <c r="L71" s="95">
        <f>IF(L38&gt;0,"",(L58*'ratios_A MASQUER'!$B52+'Tableau exemple'!L59:M59*'Tableau exemple'!$D73+'Tableau exemple'!L60:M60*'ratios_A MASQUER'!$B61+'Tableau exemple'!L61:M61*'ratios_A MASQUER'!$B62+'Tableau exemple'!L62:M62*'ratios_A MASQUER'!$B63+'Tableau exemple'!L63:M63*'ratios_A MASQUER'!$B64)/1000)</f>
      </c>
      <c r="M71" s="96"/>
      <c r="N71" s="95">
        <f>(N58*'ratios_A MASQUER'!$B52+'Tableau exemple'!N59:O59*'Tableau exemple'!$D73+'Tableau exemple'!N60:O60*'ratios_A MASQUER'!$B61+'Tableau exemple'!N61:O61*'ratios_A MASQUER'!$B62+'Tableau exemple'!N62:O62*'ratios_A MASQUER'!$B63+'Tableau exemple'!N63:O63*'ratios_A MASQUER'!$B64)/1000</f>
        <v>0</v>
      </c>
      <c r="O71" s="96"/>
      <c r="P71" s="95">
        <f>(P58*'ratios_A MASQUER'!$B52+'Tableau exemple'!P59:Q59*'Tableau exemple'!$D73+'Tableau exemple'!P60:Q60*'ratios_A MASQUER'!$B61+'Tableau exemple'!P61:Q61*'ratios_A MASQUER'!$B62+'Tableau exemple'!P62:Q62*'ratios_A MASQUER'!$B63+'Tableau exemple'!P63:Q63*'ratios_A MASQUER'!$B64)/1000</f>
        <v>0</v>
      </c>
      <c r="Q71" s="96"/>
      <c r="R71" s="95">
        <f>(R58*'ratios_A MASQUER'!$B52+'Tableau exemple'!R59:S59*'Tableau exemple'!$D73+'Tableau exemple'!R60:S60*'ratios_A MASQUER'!$B61+'Tableau exemple'!R61:S61*'ratios_A MASQUER'!$B62+'Tableau exemple'!R62:S62*'ratios_A MASQUER'!$B63+'Tableau exemple'!R63:S63*'ratios_A MASQUER'!$B64)/1000</f>
        <v>0</v>
      </c>
      <c r="S71" s="96"/>
      <c r="T71" s="95">
        <f>(T58*'ratios_A MASQUER'!$B52+'Tableau exemple'!T59:U59*'Tableau exemple'!$D73+'Tableau exemple'!T60:U60*'ratios_A MASQUER'!$B61+'Tableau exemple'!T61:U61*'ratios_A MASQUER'!$B62+'Tableau exemple'!T62:U62*'ratios_A MASQUER'!$B63+'Tableau exemple'!T63:U63*'ratios_A MASQUER'!$B64)/1000</f>
        <v>0</v>
      </c>
      <c r="U71" s="96"/>
      <c r="V71" s="95">
        <f>(V58*'ratios_A MASQUER'!$B52+'Tableau exemple'!V59:W59*'Tableau exemple'!$D73+'Tableau exemple'!V60:W60*'ratios_A MASQUER'!$B61+'Tableau exemple'!V61:W61*'ratios_A MASQUER'!$B62+'Tableau exemple'!V62:W62*'ratios_A MASQUER'!$B63+'Tableau exemple'!V63:W63*'ratios_A MASQUER'!$B64)/1000</f>
        <v>0</v>
      </c>
      <c r="W71" s="96"/>
    </row>
    <row r="72" spans="1:23" ht="40.5" customHeight="1" thickBot="1">
      <c r="A72" s="127" t="s">
        <v>68</v>
      </c>
      <c r="B72" s="127"/>
      <c r="C72" s="128"/>
      <c r="D72" s="95">
        <f>IF(OR(D14=0,D38&gt;0),"",D71/D14)</f>
        <v>2.692906571428572</v>
      </c>
      <c r="E72" s="96"/>
      <c r="F72" s="95">
        <f>IF(OR(F14=0,F38&gt;0),"",F71/F14)</f>
        <v>0.5375714285714287</v>
      </c>
      <c r="G72" s="96"/>
      <c r="H72" s="95">
        <f>IF(OR(H14=0,H38&gt;0),"",H71/H14)</f>
        <v>0.14475</v>
      </c>
      <c r="I72" s="96"/>
      <c r="J72" s="95">
        <f>IF(OR(J14=0,J38&gt;0),"",J71/J14)</f>
        <v>1.547875</v>
      </c>
      <c r="K72" s="96"/>
      <c r="L72" s="95">
        <f>IF(OR(L14=0,L38&gt;0),"",L71/L14)</f>
      </c>
      <c r="M72" s="96"/>
      <c r="N72" s="95">
        <f>IF(OR(N14=0,N38&gt;0),"",N71/N14)</f>
      </c>
      <c r="O72" s="96"/>
      <c r="P72" s="95">
        <f>IF(OR(P14=0,P38&gt;0),"",P71/P14)</f>
      </c>
      <c r="Q72" s="96"/>
      <c r="R72" s="95">
        <f>IF(OR(R14=0,R38&gt;0),"",R71/R14)</f>
      </c>
      <c r="S72" s="96"/>
      <c r="T72" s="95">
        <f>IF(OR(T14=0,T38&gt;0),"",T71/T14)</f>
      </c>
      <c r="U72" s="96"/>
      <c r="V72" s="95">
        <f>IF(OR(V14=0,V38&gt;0),"",V71/V14)</f>
      </c>
      <c r="W72" s="96"/>
    </row>
    <row r="73" spans="4:22" ht="13.5" hidden="1">
      <c r="D73" s="29">
        <f>_xlfn.IFERROR(VLOOKUP(D13,'ratios_A MASQUER'!$A53:$B60,2,FALSE),0)</f>
        <v>48000</v>
      </c>
      <c r="F73" s="29">
        <f>_xlfn.IFERROR(VLOOKUP(F13,'ratios_A MASQUER'!$A53:$B60,2,FALSE),0)</f>
        <v>3000</v>
      </c>
      <c r="H73" s="29">
        <f>_xlfn.IFERROR(VLOOKUP(H13,'ratios_A MASQUER'!$A53:$B60,2,FALSE),0)</f>
        <v>3000</v>
      </c>
      <c r="J73" s="29">
        <f>_xlfn.IFERROR(VLOOKUP(J13,'ratios_A MASQUER'!$A53:$B60,2,FALSE),0)</f>
        <v>6000</v>
      </c>
      <c r="L73" s="29">
        <f>_xlfn.IFERROR(VLOOKUP(L13,'ratios_A MASQUER'!$A53:$B60,2,FALSE),0)</f>
        <v>2000</v>
      </c>
      <c r="N73" s="29">
        <f>_xlfn.IFERROR(VLOOKUP(N13,'ratios_A MASQUER'!$A53:$B60,2,FALSE),0)</f>
        <v>0</v>
      </c>
      <c r="P73" s="29">
        <f>_xlfn.IFERROR(VLOOKUP(P13,'ratios_A MASQUER'!$A53:$B60,2,FALSE),0)</f>
        <v>0</v>
      </c>
      <c r="R73" s="29">
        <f>_xlfn.IFERROR(VLOOKUP(R13,'ratios_A MASQUER'!$A53:$B60,2,FALSE),0)</f>
        <v>0</v>
      </c>
      <c r="T73" s="29">
        <f>_xlfn.IFERROR(VLOOKUP(T13,'ratios_A MASQUER'!$A53:$B60,2,FALSE),0)</f>
        <v>0</v>
      </c>
      <c r="V73" s="29">
        <f>_xlfn.IFERROR(VLOOKUP(V13,'ratios_A MASQUER'!$A53:$B60,2,FALSE),0)</f>
        <v>0</v>
      </c>
    </row>
    <row r="74" ht="13.5">
      <c r="D74" s="37"/>
    </row>
    <row r="75" spans="1:23" ht="32.25" customHeight="1" hidden="1" thickBot="1">
      <c r="A75" s="123" t="s">
        <v>72</v>
      </c>
      <c r="B75" s="123"/>
      <c r="C75" s="124"/>
      <c r="D75" s="97">
        <f>IF(AND(D3="satellite",D5="adolescent ou adulte"),'ratios_A MASQUER'!$B$42*'Tableau exemple'!D14:E14/1000,IF(AND(D3="sur place",D5="adolescent ou adulte"),'ratios_A MASQUER'!$B$43*'Tableau exemple'!D14:E14/1000,'ratios_A MASQUER'!$B$41*'Tableau exemple'!D14:E14/1000))</f>
        <v>241.5</v>
      </c>
      <c r="E75" s="122"/>
      <c r="F75" s="97">
        <f>IF(AND(E3="satellite",E5="adolescent ou adulte"),'ratios_A MASQUER'!$B$42*'Tableau exemple'!F14:G14/1000,IF(AND(E3="sur place",E5="adolescent ou adulte"),'ratios_A MASQUER'!$B$43*'Tableau exemple'!F14:G14/1000,'ratios_A MASQUER'!$B$41*'Tableau exemple'!F14:G14/1000))</f>
        <v>185.5</v>
      </c>
      <c r="G75" s="122"/>
      <c r="H75" s="97">
        <f>IF(AND(G3="satellite",G5="adolescent ou adulte"),'ratios_A MASQUER'!$B$42*'Tableau exemple'!H14:I14/1000,IF(AND(G3="sur place",G5="adolescent ou adulte"),'ratios_A MASQUER'!$B$43*'Tableau exemple'!H14:I14/1000,'ratios_A MASQUER'!$B$41*'Tableau exemple'!H14:I14/1000))</f>
        <v>106</v>
      </c>
      <c r="I75" s="122"/>
      <c r="J75" s="97">
        <f>IF(AND(I3="satellite",I5="adolescent ou adulte"),'ratios_A MASQUER'!$B$42*'Tableau exemple'!J14:K14/1000,IF(AND(I3="sur place",I5="adolescent ou adulte"),'ratios_A MASQUER'!$B$43*'Tableau exemple'!J14:K14/1000,'ratios_A MASQUER'!$B$41*'Tableau exemple'!J14:K14/1000))</f>
        <v>212</v>
      </c>
      <c r="K75" s="122"/>
      <c r="L75" s="97">
        <f>IF(AND(K3="satellite",K5="adolescent ou adulte"),'ratios_A MASQUER'!$B$42*'Tableau exemple'!L14:M14/1000,IF(AND(K3="sur place",K5="adolescent ou adulte"),'ratios_A MASQUER'!$B$43*'Tableau exemple'!L14:M14/1000,'ratios_A MASQUER'!$B$41*'Tableau exemple'!L14:M14/1000))</f>
        <v>265</v>
      </c>
      <c r="M75" s="122"/>
      <c r="N75" s="97">
        <f>IF(AND(M3="satellite",M5="adolescent ou adulte"),'ratios_A MASQUER'!$B$42*'Tableau exemple'!N14:O14/1000,IF(AND(M3="sur place",M5="adolescent ou adulte"),'ratios_A MASQUER'!$B$43*'Tableau exemple'!N14:O14/1000,'ratios_A MASQUER'!$B$41*'Tableau exemple'!N14:O14/1000))</f>
        <v>0</v>
      </c>
      <c r="O75" s="122"/>
      <c r="P75" s="97">
        <f>IF(AND(O3="satellite",O5="adolescent ou adulte"),'ratios_A MASQUER'!$B$42*'Tableau exemple'!P14:Q14/1000,IF(AND(O3="sur place",O5="adolescent ou adulte"),'ratios_A MASQUER'!$B$43*'Tableau exemple'!P14:Q14/1000,'ratios_A MASQUER'!$B$41*'Tableau exemple'!P14:Q14/1000))</f>
        <v>0</v>
      </c>
      <c r="Q75" s="122"/>
      <c r="R75" s="97">
        <f>IF(AND(Q3="satellite",Q5="adolescent ou adulte"),'ratios_A MASQUER'!$B$42*'Tableau exemple'!R14:S14/1000,IF(AND(Q3="sur place",Q5="adolescent ou adulte"),'ratios_A MASQUER'!$B$43*'Tableau exemple'!R14:S14/1000,'ratios_A MASQUER'!$B$41*'Tableau exemple'!R14:S14/1000))</f>
        <v>0</v>
      </c>
      <c r="S75" s="122"/>
      <c r="T75" s="97">
        <f>IF(AND(S3="satellite",S5="adolescent ou adulte"),'ratios_A MASQUER'!$B$42*'Tableau exemple'!T14:U14/1000,IF(AND(S3="sur place",S5="adolescent ou adulte"),'ratios_A MASQUER'!$B$43*'Tableau exemple'!T14:U14/1000,'ratios_A MASQUER'!$B$41*'Tableau exemple'!T14:U14/1000))</f>
        <v>0</v>
      </c>
      <c r="U75" s="98"/>
      <c r="V75" s="97">
        <f>IF(AND(U3="satellite",U5="adolescent ou adulte"),'ratios_A MASQUER'!$B$42*'Tableau exemple'!V14:W14/1000,IF(AND(U3="sur place",U5="adolescent ou adulte"),'ratios_A MASQUER'!$B$43*'Tableau exemple'!V14:W14/1000,'ratios_A MASQUER'!$B$41*'Tableau exemple'!V14:W14/1000))</f>
        <v>0</v>
      </c>
      <c r="W75" s="98"/>
    </row>
    <row r="76" spans="1:23" ht="49.5" customHeight="1" hidden="1" thickBot="1">
      <c r="A76" s="123" t="s">
        <v>122</v>
      </c>
      <c r="B76" s="123"/>
      <c r="C76" s="124"/>
      <c r="D76" s="97">
        <f>IF(D15=0,D75,D15)</f>
        <v>241.5</v>
      </c>
      <c r="E76" s="122"/>
      <c r="F76" s="97">
        <f>IF(F15=0,F75,F15)</f>
        <v>185.5</v>
      </c>
      <c r="G76" s="122"/>
      <c r="H76" s="97">
        <f>IF(H15=0,H75,H15)</f>
        <v>106</v>
      </c>
      <c r="I76" s="122"/>
      <c r="J76" s="97">
        <f>IF(J15=0,J75,J15)</f>
        <v>212</v>
      </c>
      <c r="K76" s="122"/>
      <c r="L76" s="97">
        <f>IF(L15=0,L75,L15)</f>
        <v>265</v>
      </c>
      <c r="M76" s="122"/>
      <c r="N76" s="97">
        <f>IF(N15=0,N75,N15)</f>
        <v>0</v>
      </c>
      <c r="O76" s="122"/>
      <c r="P76" s="97">
        <f>IF(P15=0,P75,P15)</f>
        <v>0</v>
      </c>
      <c r="Q76" s="122"/>
      <c r="R76" s="97">
        <f>IF(R15=0,R75,R15)</f>
        <v>0</v>
      </c>
      <c r="S76" s="122"/>
      <c r="T76" s="97">
        <f>IF(T15=0,T75,T15)</f>
        <v>0</v>
      </c>
      <c r="U76" s="98"/>
      <c r="V76" s="97">
        <f>IF(V15=0,V75,V15)</f>
        <v>0</v>
      </c>
      <c r="W76" s="98"/>
    </row>
    <row r="77" spans="1:4" ht="15" hidden="1" thickBot="1">
      <c r="A77" s="123" t="s">
        <v>123</v>
      </c>
      <c r="B77" s="123"/>
      <c r="C77" s="124"/>
      <c r="D77" s="32">
        <f>V14*V16+T14*T16+R14*R16+P14*P16+N14*N16+L14*L16+J14*J16+H14*H16+F14*F16+D14*D16</f>
        <v>3217.5</v>
      </c>
    </row>
  </sheetData>
  <sheetProtection sheet="1" objects="1" scenarios="1" formatColumns="0" formatRows="0" selectLockedCells="1"/>
  <mergeCells count="558">
    <mergeCell ref="Y65:Y66"/>
    <mergeCell ref="F38:G38"/>
    <mergeCell ref="H38:I38"/>
    <mergeCell ref="J38:K38"/>
    <mergeCell ref="L38:M38"/>
    <mergeCell ref="N38:O38"/>
    <mergeCell ref="P38:Q38"/>
    <mergeCell ref="R38:S38"/>
    <mergeCell ref="T38:U38"/>
    <mergeCell ref="V38:W38"/>
    <mergeCell ref="N61:O61"/>
    <mergeCell ref="R60:S60"/>
    <mergeCell ref="H60:I60"/>
    <mergeCell ref="J60:K60"/>
    <mergeCell ref="L60:M60"/>
    <mergeCell ref="R65:S65"/>
    <mergeCell ref="R64:S64"/>
    <mergeCell ref="T64:U64"/>
    <mergeCell ref="V64:W64"/>
    <mergeCell ref="H59:I59"/>
    <mergeCell ref="J59:K59"/>
    <mergeCell ref="L59:M59"/>
    <mergeCell ref="F65:G65"/>
    <mergeCell ref="H65:I65"/>
    <mergeCell ref="A77:C77"/>
    <mergeCell ref="L37:M37"/>
    <mergeCell ref="R32:S32"/>
    <mergeCell ref="B37:C37"/>
    <mergeCell ref="H32:I32"/>
    <mergeCell ref="R34:S34"/>
    <mergeCell ref="A69:C69"/>
    <mergeCell ref="B57:C57"/>
    <mergeCell ref="A67:C67"/>
    <mergeCell ref="P37:Q37"/>
    <mergeCell ref="N37:O37"/>
    <mergeCell ref="H34:I34"/>
    <mergeCell ref="H37:I37"/>
    <mergeCell ref="L35:M35"/>
    <mergeCell ref="N35:O35"/>
    <mergeCell ref="F37:G37"/>
    <mergeCell ref="J37:K37"/>
    <mergeCell ref="D37:E37"/>
    <mergeCell ref="A31:A36"/>
    <mergeCell ref="B31:C31"/>
    <mergeCell ref="F31:G31"/>
    <mergeCell ref="J31:K31"/>
    <mergeCell ref="D38:E38"/>
    <mergeCell ref="B38:C38"/>
    <mergeCell ref="A14:C14"/>
    <mergeCell ref="F14:G14"/>
    <mergeCell ref="J14:K14"/>
    <mergeCell ref="L14:M14"/>
    <mergeCell ref="D14:E14"/>
    <mergeCell ref="N14:O14"/>
    <mergeCell ref="P14:Q14"/>
    <mergeCell ref="T16:U16"/>
    <mergeCell ref="V16:W16"/>
    <mergeCell ref="A16:C16"/>
    <mergeCell ref="F16:G16"/>
    <mergeCell ref="J16:K16"/>
    <mergeCell ref="L16:M16"/>
    <mergeCell ref="D16:E16"/>
    <mergeCell ref="P16:Q16"/>
    <mergeCell ref="N16:O16"/>
    <mergeCell ref="R8:S8"/>
    <mergeCell ref="R9:S9"/>
    <mergeCell ref="H8:I8"/>
    <mergeCell ref="H9:I9"/>
    <mergeCell ref="D9:E9"/>
    <mergeCell ref="B10:C10"/>
    <mergeCell ref="N10:O10"/>
    <mergeCell ref="P10:Q10"/>
    <mergeCell ref="B11:C11"/>
    <mergeCell ref="F11:G11"/>
    <mergeCell ref="J11:K11"/>
    <mergeCell ref="L11:M11"/>
    <mergeCell ref="D10:E10"/>
    <mergeCell ref="F10:G10"/>
    <mergeCell ref="J10:K10"/>
    <mergeCell ref="L10:M10"/>
    <mergeCell ref="N11:O11"/>
    <mergeCell ref="R10:S10"/>
    <mergeCell ref="H10:I10"/>
    <mergeCell ref="H11:I11"/>
    <mergeCell ref="D11:E11"/>
    <mergeCell ref="B9:C9"/>
    <mergeCell ref="F9:G9"/>
    <mergeCell ref="J9:K9"/>
    <mergeCell ref="L9:M9"/>
    <mergeCell ref="N9:O9"/>
    <mergeCell ref="P9:Q9"/>
    <mergeCell ref="D8:E8"/>
    <mergeCell ref="B8:C8"/>
    <mergeCell ref="F8:G8"/>
    <mergeCell ref="J8:K8"/>
    <mergeCell ref="L8:M8"/>
    <mergeCell ref="N8:O8"/>
    <mergeCell ref="P8:Q8"/>
    <mergeCell ref="F7:G7"/>
    <mergeCell ref="J7:K7"/>
    <mergeCell ref="L7:M7"/>
    <mergeCell ref="N7:O7"/>
    <mergeCell ref="P7:Q7"/>
    <mergeCell ref="T7:U7"/>
    <mergeCell ref="V7:W7"/>
    <mergeCell ref="R7:S7"/>
    <mergeCell ref="H7:I7"/>
    <mergeCell ref="T17:U17"/>
    <mergeCell ref="V17:W17"/>
    <mergeCell ref="B18:C18"/>
    <mergeCell ref="F18:G18"/>
    <mergeCell ref="J18:K18"/>
    <mergeCell ref="L18:M18"/>
    <mergeCell ref="N18:O18"/>
    <mergeCell ref="P18:Q18"/>
    <mergeCell ref="P11:Q11"/>
    <mergeCell ref="T11:U11"/>
    <mergeCell ref="V11:W11"/>
    <mergeCell ref="B17:C17"/>
    <mergeCell ref="F17:G17"/>
    <mergeCell ref="J17:K17"/>
    <mergeCell ref="L17:M17"/>
    <mergeCell ref="N17:O17"/>
    <mergeCell ref="B12:C12"/>
    <mergeCell ref="F12:G12"/>
    <mergeCell ref="J12:K12"/>
    <mergeCell ref="L12:M12"/>
    <mergeCell ref="N12:O12"/>
    <mergeCell ref="P12:Q12"/>
    <mergeCell ref="T12:U12"/>
    <mergeCell ref="V12:W12"/>
    <mergeCell ref="T18:U18"/>
    <mergeCell ref="V18:W18"/>
    <mergeCell ref="B19:C19"/>
    <mergeCell ref="F19:G19"/>
    <mergeCell ref="J19:K19"/>
    <mergeCell ref="L19:M19"/>
    <mergeCell ref="N19:O19"/>
    <mergeCell ref="P19:Q19"/>
    <mergeCell ref="T19:U19"/>
    <mergeCell ref="V19:W19"/>
    <mergeCell ref="T20:U20"/>
    <mergeCell ref="V20:W20"/>
    <mergeCell ref="F25:G25"/>
    <mergeCell ref="J25:K25"/>
    <mergeCell ref="L25:M25"/>
    <mergeCell ref="N25:O25"/>
    <mergeCell ref="P25:Q25"/>
    <mergeCell ref="T25:U25"/>
    <mergeCell ref="T22:U22"/>
    <mergeCell ref="V22:W22"/>
    <mergeCell ref="P21:Q21"/>
    <mergeCell ref="T21:U21"/>
    <mergeCell ref="V21:W21"/>
    <mergeCell ref="R22:S22"/>
    <mergeCell ref="B22:C22"/>
    <mergeCell ref="F22:G22"/>
    <mergeCell ref="J22:K22"/>
    <mergeCell ref="L22:M22"/>
    <mergeCell ref="N22:O22"/>
    <mergeCell ref="P22:Q22"/>
    <mergeCell ref="A17:A22"/>
    <mergeCell ref="D17:E17"/>
    <mergeCell ref="D18:E18"/>
    <mergeCell ref="D19:E19"/>
    <mergeCell ref="D20:E20"/>
    <mergeCell ref="D21:E21"/>
    <mergeCell ref="D22:E22"/>
    <mergeCell ref="B21:C21"/>
    <mergeCell ref="B20:C20"/>
    <mergeCell ref="F20:G20"/>
    <mergeCell ref="J20:K20"/>
    <mergeCell ref="L20:M20"/>
    <mergeCell ref="N20:O20"/>
    <mergeCell ref="P20:Q20"/>
    <mergeCell ref="F21:G21"/>
    <mergeCell ref="J21:K21"/>
    <mergeCell ref="L21:M21"/>
    <mergeCell ref="N21:O21"/>
    <mergeCell ref="P29:Q29"/>
    <mergeCell ref="A24:A29"/>
    <mergeCell ref="B24:C24"/>
    <mergeCell ref="F24:G24"/>
    <mergeCell ref="J24:K24"/>
    <mergeCell ref="L24:M24"/>
    <mergeCell ref="N24:O24"/>
    <mergeCell ref="P24:Q24"/>
    <mergeCell ref="B28:C28"/>
    <mergeCell ref="D24:E24"/>
    <mergeCell ref="D25:E25"/>
    <mergeCell ref="D26:E26"/>
    <mergeCell ref="D27:E27"/>
    <mergeCell ref="D28:E28"/>
    <mergeCell ref="D29:E29"/>
    <mergeCell ref="J28:K28"/>
    <mergeCell ref="L28:M28"/>
    <mergeCell ref="N28:O28"/>
    <mergeCell ref="F26:G26"/>
    <mergeCell ref="J26:K26"/>
    <mergeCell ref="B32:C32"/>
    <mergeCell ref="F32:G32"/>
    <mergeCell ref="J32:K32"/>
    <mergeCell ref="L32:M32"/>
    <mergeCell ref="N32:O32"/>
    <mergeCell ref="P32:Q32"/>
    <mergeCell ref="T32:U32"/>
    <mergeCell ref="L31:M31"/>
    <mergeCell ref="N31:O31"/>
    <mergeCell ref="P31:Q31"/>
    <mergeCell ref="P35:Q35"/>
    <mergeCell ref="T35:U35"/>
    <mergeCell ref="V35:W35"/>
    <mergeCell ref="F35:G35"/>
    <mergeCell ref="V33:W33"/>
    <mergeCell ref="B36:C36"/>
    <mergeCell ref="F36:G36"/>
    <mergeCell ref="J36:K36"/>
    <mergeCell ref="L36:M36"/>
    <mergeCell ref="N36:O36"/>
    <mergeCell ref="P36:Q36"/>
    <mergeCell ref="H36:I36"/>
    <mergeCell ref="B34:C34"/>
    <mergeCell ref="F34:G34"/>
    <mergeCell ref="J34:K34"/>
    <mergeCell ref="L34:M34"/>
    <mergeCell ref="N34:O34"/>
    <mergeCell ref="P34:Q34"/>
    <mergeCell ref="B35:C35"/>
    <mergeCell ref="D35:E35"/>
    <mergeCell ref="R35:S35"/>
    <mergeCell ref="N30:O30"/>
    <mergeCell ref="P30:Q30"/>
    <mergeCell ref="H30:I30"/>
    <mergeCell ref="T31:U31"/>
    <mergeCell ref="V31:W31"/>
    <mergeCell ref="T36:U36"/>
    <mergeCell ref="V36:W36"/>
    <mergeCell ref="D31:E31"/>
    <mergeCell ref="D32:E32"/>
    <mergeCell ref="D33:E33"/>
    <mergeCell ref="D34:E34"/>
    <mergeCell ref="D36:E36"/>
    <mergeCell ref="H31:I31"/>
    <mergeCell ref="H33:I33"/>
    <mergeCell ref="T34:U34"/>
    <mergeCell ref="V34:W34"/>
    <mergeCell ref="V32:W32"/>
    <mergeCell ref="F33:G33"/>
    <mergeCell ref="J33:K33"/>
    <mergeCell ref="L33:M33"/>
    <mergeCell ref="N33:O33"/>
    <mergeCell ref="P33:Q33"/>
    <mergeCell ref="T33:U33"/>
    <mergeCell ref="R36:S36"/>
    <mergeCell ref="R17:S17"/>
    <mergeCell ref="R18:S18"/>
    <mergeCell ref="R19:S19"/>
    <mergeCell ref="R20:S20"/>
    <mergeCell ref="R21:S21"/>
    <mergeCell ref="V28:W28"/>
    <mergeCell ref="F28:G28"/>
    <mergeCell ref="B30:C30"/>
    <mergeCell ref="B33:C33"/>
    <mergeCell ref="B27:C27"/>
    <mergeCell ref="B26:C26"/>
    <mergeCell ref="B25:C25"/>
    <mergeCell ref="B29:C29"/>
    <mergeCell ref="B23:C23"/>
    <mergeCell ref="D23:E23"/>
    <mergeCell ref="F23:G23"/>
    <mergeCell ref="J23:K23"/>
    <mergeCell ref="L23:M23"/>
    <mergeCell ref="N23:O23"/>
    <mergeCell ref="P23:Q23"/>
    <mergeCell ref="D30:E30"/>
    <mergeCell ref="F30:G30"/>
    <mergeCell ref="J30:K30"/>
    <mergeCell ref="L30:M30"/>
    <mergeCell ref="R12:S12"/>
    <mergeCell ref="R14:S14"/>
    <mergeCell ref="R16:S16"/>
    <mergeCell ref="H63:I63"/>
    <mergeCell ref="F62:G62"/>
    <mergeCell ref="H62:I62"/>
    <mergeCell ref="R37:S37"/>
    <mergeCell ref="R23:S23"/>
    <mergeCell ref="R24:S24"/>
    <mergeCell ref="R25:S25"/>
    <mergeCell ref="R26:S26"/>
    <mergeCell ref="R27:S27"/>
    <mergeCell ref="R28:S28"/>
    <mergeCell ref="R59:S59"/>
    <mergeCell ref="R58:S58"/>
    <mergeCell ref="N58:O58"/>
    <mergeCell ref="P58:Q58"/>
    <mergeCell ref="N59:O59"/>
    <mergeCell ref="P59:Q59"/>
    <mergeCell ref="N60:O60"/>
    <mergeCell ref="P60:Q60"/>
    <mergeCell ref="P61:Q61"/>
    <mergeCell ref="R61:S61"/>
    <mergeCell ref="F59:G59"/>
    <mergeCell ref="T29:U29"/>
    <mergeCell ref="T23:U23"/>
    <mergeCell ref="V29:W29"/>
    <mergeCell ref="F27:G27"/>
    <mergeCell ref="J27:K27"/>
    <mergeCell ref="L27:M27"/>
    <mergeCell ref="N27:O27"/>
    <mergeCell ref="P27:Q27"/>
    <mergeCell ref="P28:Q28"/>
    <mergeCell ref="T28:U28"/>
    <mergeCell ref="V23:W23"/>
    <mergeCell ref="H23:I23"/>
    <mergeCell ref="T27:U27"/>
    <mergeCell ref="L26:M26"/>
    <mergeCell ref="N26:O26"/>
    <mergeCell ref="P26:Q26"/>
    <mergeCell ref="T26:U26"/>
    <mergeCell ref="V26:W26"/>
    <mergeCell ref="T24:U24"/>
    <mergeCell ref="V24:W24"/>
    <mergeCell ref="F29:G29"/>
    <mergeCell ref="J29:K29"/>
    <mergeCell ref="L29:M29"/>
    <mergeCell ref="N29:O29"/>
    <mergeCell ref="F58:G58"/>
    <mergeCell ref="H58:I58"/>
    <mergeCell ref="J58:K58"/>
    <mergeCell ref="L58:M58"/>
    <mergeCell ref="B62:C62"/>
    <mergeCell ref="D62:E62"/>
    <mergeCell ref="B61:C61"/>
    <mergeCell ref="D61:E61"/>
    <mergeCell ref="F61:G61"/>
    <mergeCell ref="H61:I61"/>
    <mergeCell ref="J61:K61"/>
    <mergeCell ref="L61:M61"/>
    <mergeCell ref="B60:C60"/>
    <mergeCell ref="D60:E60"/>
    <mergeCell ref="F60:G60"/>
    <mergeCell ref="J65:K65"/>
    <mergeCell ref="V63:W63"/>
    <mergeCell ref="D64:E64"/>
    <mergeCell ref="F64:G64"/>
    <mergeCell ref="H64:I64"/>
    <mergeCell ref="J64:K64"/>
    <mergeCell ref="L64:M64"/>
    <mergeCell ref="N64:O64"/>
    <mergeCell ref="P64:Q64"/>
    <mergeCell ref="J63:K63"/>
    <mergeCell ref="L63:M63"/>
    <mergeCell ref="N63:O63"/>
    <mergeCell ref="P63:Q63"/>
    <mergeCell ref="R63:S63"/>
    <mergeCell ref="T63:U63"/>
    <mergeCell ref="D63:E63"/>
    <mergeCell ref="F63:G63"/>
    <mergeCell ref="D2:E2"/>
    <mergeCell ref="A1:C1"/>
    <mergeCell ref="L13:M13"/>
    <mergeCell ref="N13:O13"/>
    <mergeCell ref="P13:Q13"/>
    <mergeCell ref="R13:S13"/>
    <mergeCell ref="N15:O15"/>
    <mergeCell ref="P15:Q15"/>
    <mergeCell ref="R15:S15"/>
    <mergeCell ref="B13:C13"/>
    <mergeCell ref="D13:E13"/>
    <mergeCell ref="F13:G13"/>
    <mergeCell ref="H13:I13"/>
    <mergeCell ref="J13:K13"/>
    <mergeCell ref="A15:C15"/>
    <mergeCell ref="D15:E15"/>
    <mergeCell ref="F15:G15"/>
    <mergeCell ref="H15:I15"/>
    <mergeCell ref="J15:K15"/>
    <mergeCell ref="L15:M15"/>
    <mergeCell ref="R11:S11"/>
    <mergeCell ref="A6:W6"/>
    <mergeCell ref="A7:B7"/>
    <mergeCell ref="D7:E7"/>
    <mergeCell ref="F69:G69"/>
    <mergeCell ref="F70:G70"/>
    <mergeCell ref="J62:K62"/>
    <mergeCell ref="L62:M62"/>
    <mergeCell ref="N62:O62"/>
    <mergeCell ref="P62:Q62"/>
    <mergeCell ref="R62:S62"/>
    <mergeCell ref="P67:Q67"/>
    <mergeCell ref="R67:S67"/>
    <mergeCell ref="F67:G67"/>
    <mergeCell ref="H67:I67"/>
    <mergeCell ref="J67:K67"/>
    <mergeCell ref="L67:M67"/>
    <mergeCell ref="N67:O67"/>
    <mergeCell ref="P66:Q66"/>
    <mergeCell ref="R66:S66"/>
    <mergeCell ref="F66:G66"/>
    <mergeCell ref="H66:I66"/>
    <mergeCell ref="J66:K66"/>
    <mergeCell ref="L66:M66"/>
    <mergeCell ref="N66:O66"/>
    <mergeCell ref="L65:M65"/>
    <mergeCell ref="N65:O65"/>
    <mergeCell ref="P65:Q65"/>
    <mergeCell ref="A71:C71"/>
    <mergeCell ref="A72:C72"/>
    <mergeCell ref="A39:A57"/>
    <mergeCell ref="D71:E71"/>
    <mergeCell ref="D72:E72"/>
    <mergeCell ref="D69:E69"/>
    <mergeCell ref="A70:C70"/>
    <mergeCell ref="D70:E70"/>
    <mergeCell ref="D68:E68"/>
    <mergeCell ref="D67:E67"/>
    <mergeCell ref="A64:C64"/>
    <mergeCell ref="A65:C65"/>
    <mergeCell ref="A66:C66"/>
    <mergeCell ref="D66:E66"/>
    <mergeCell ref="B63:C63"/>
    <mergeCell ref="D65:E65"/>
    <mergeCell ref="B59:C59"/>
    <mergeCell ref="D59:E59"/>
    <mergeCell ref="A58:A63"/>
    <mergeCell ref="B58:C58"/>
    <mergeCell ref="D58:E58"/>
    <mergeCell ref="V68:W68"/>
    <mergeCell ref="H69:I69"/>
    <mergeCell ref="J69:K69"/>
    <mergeCell ref="L69:M69"/>
    <mergeCell ref="N69:O69"/>
    <mergeCell ref="P69:Q69"/>
    <mergeCell ref="R69:S69"/>
    <mergeCell ref="T69:U69"/>
    <mergeCell ref="V69:W69"/>
    <mergeCell ref="J68:K68"/>
    <mergeCell ref="L68:M68"/>
    <mergeCell ref="N68:O68"/>
    <mergeCell ref="P68:Q68"/>
    <mergeCell ref="R68:S68"/>
    <mergeCell ref="H68:I68"/>
    <mergeCell ref="T68:U68"/>
    <mergeCell ref="N76:O76"/>
    <mergeCell ref="P76:Q76"/>
    <mergeCell ref="R76:S76"/>
    <mergeCell ref="N70:O70"/>
    <mergeCell ref="P70:Q70"/>
    <mergeCell ref="R70:S70"/>
    <mergeCell ref="N75:O75"/>
    <mergeCell ref="P75:Q75"/>
    <mergeCell ref="R75:S75"/>
    <mergeCell ref="A2:C2"/>
    <mergeCell ref="A3:C3"/>
    <mergeCell ref="A4:C4"/>
    <mergeCell ref="A5:C5"/>
    <mergeCell ref="D1:E1"/>
    <mergeCell ref="D3:E3"/>
    <mergeCell ref="D4:E4"/>
    <mergeCell ref="D5:E5"/>
    <mergeCell ref="L76:M76"/>
    <mergeCell ref="A76:C76"/>
    <mergeCell ref="D76:E76"/>
    <mergeCell ref="F76:G76"/>
    <mergeCell ref="H76:I76"/>
    <mergeCell ref="J76:K76"/>
    <mergeCell ref="F68:G68"/>
    <mergeCell ref="F75:G75"/>
    <mergeCell ref="H75:I75"/>
    <mergeCell ref="J75:K75"/>
    <mergeCell ref="L75:M75"/>
    <mergeCell ref="H70:I70"/>
    <mergeCell ref="J70:K70"/>
    <mergeCell ref="L70:M70"/>
    <mergeCell ref="A75:C75"/>
    <mergeCell ref="D75:E75"/>
    <mergeCell ref="D12:E12"/>
    <mergeCell ref="A8:A13"/>
    <mergeCell ref="H35:I35"/>
    <mergeCell ref="J35:K35"/>
    <mergeCell ref="R29:S29"/>
    <mergeCell ref="R30:S30"/>
    <mergeCell ref="R31:S31"/>
    <mergeCell ref="R33:S33"/>
    <mergeCell ref="H26:I26"/>
    <mergeCell ref="H27:I27"/>
    <mergeCell ref="H28:I28"/>
    <mergeCell ref="H29:I29"/>
    <mergeCell ref="H24:I24"/>
    <mergeCell ref="H25:I25"/>
    <mergeCell ref="H17:I17"/>
    <mergeCell ref="H18:I18"/>
    <mergeCell ref="H19:I19"/>
    <mergeCell ref="H20:I20"/>
    <mergeCell ref="H21:I21"/>
    <mergeCell ref="H22:I22"/>
    <mergeCell ref="H12:I12"/>
    <mergeCell ref="H14:I14"/>
    <mergeCell ref="H16:I16"/>
    <mergeCell ref="P17:Q17"/>
    <mergeCell ref="F71:G71"/>
    <mergeCell ref="H71:I71"/>
    <mergeCell ref="J71:K71"/>
    <mergeCell ref="L71:M71"/>
    <mergeCell ref="N71:O71"/>
    <mergeCell ref="P71:Q71"/>
    <mergeCell ref="R71:S71"/>
    <mergeCell ref="F72:G72"/>
    <mergeCell ref="H72:I72"/>
    <mergeCell ref="J72:K72"/>
    <mergeCell ref="L72:M72"/>
    <mergeCell ref="N72:O72"/>
    <mergeCell ref="P72:Q72"/>
    <mergeCell ref="R72:S72"/>
    <mergeCell ref="V76:W76"/>
    <mergeCell ref="T76:U76"/>
    <mergeCell ref="V75:W75"/>
    <mergeCell ref="T75:U75"/>
    <mergeCell ref="V72:W72"/>
    <mergeCell ref="T72:U72"/>
    <mergeCell ref="V71:W71"/>
    <mergeCell ref="T71:U71"/>
    <mergeCell ref="V70:W70"/>
    <mergeCell ref="T70:U70"/>
    <mergeCell ref="V67:W67"/>
    <mergeCell ref="T67:U67"/>
    <mergeCell ref="V66:W66"/>
    <mergeCell ref="T66:U66"/>
    <mergeCell ref="V65:W65"/>
    <mergeCell ref="T65:U65"/>
    <mergeCell ref="V62:W62"/>
    <mergeCell ref="T62:U62"/>
    <mergeCell ref="V61:W61"/>
    <mergeCell ref="T61:U61"/>
    <mergeCell ref="V13:W13"/>
    <mergeCell ref="T13:U13"/>
    <mergeCell ref="V10:W10"/>
    <mergeCell ref="T10:U10"/>
    <mergeCell ref="V9:W9"/>
    <mergeCell ref="T9:U9"/>
    <mergeCell ref="V8:W8"/>
    <mergeCell ref="T8:U8"/>
    <mergeCell ref="V60:W60"/>
    <mergeCell ref="T60:U60"/>
    <mergeCell ref="V59:W59"/>
    <mergeCell ref="T59:U59"/>
    <mergeCell ref="V58:W58"/>
    <mergeCell ref="T58:U58"/>
    <mergeCell ref="V37:W37"/>
    <mergeCell ref="T37:U37"/>
    <mergeCell ref="V30:W30"/>
    <mergeCell ref="T30:U30"/>
    <mergeCell ref="V15:W15"/>
    <mergeCell ref="T15:U15"/>
    <mergeCell ref="V14:W14"/>
    <mergeCell ref="T14:U14"/>
    <mergeCell ref="V27:W27"/>
    <mergeCell ref="V25:W25"/>
  </mergeCells>
  <conditionalFormatting sqref="D68:E68">
    <cfRule type="cellIs" priority="26" dxfId="0" operator="greaterThan" stopIfTrue="1">
      <formula>1</formula>
    </cfRule>
  </conditionalFormatting>
  <conditionalFormatting sqref="F68:I68">
    <cfRule type="cellIs" priority="21" dxfId="0" operator="greaterThan" stopIfTrue="1">
      <formula>1</formula>
    </cfRule>
    <cfRule type="cellIs" priority="22" dxfId="0" operator="greaterThan" stopIfTrue="1">
      <formula>1</formula>
    </cfRule>
  </conditionalFormatting>
  <conditionalFormatting sqref="J68:K68">
    <cfRule type="cellIs" priority="19" dxfId="0" operator="greaterThan" stopIfTrue="1">
      <formula>1</formula>
    </cfRule>
    <cfRule type="cellIs" priority="20" dxfId="0" operator="greaterThan" stopIfTrue="1">
      <formula>1</formula>
    </cfRule>
  </conditionalFormatting>
  <conditionalFormatting sqref="L68:M68">
    <cfRule type="cellIs" priority="17" dxfId="0" operator="greaterThan" stopIfTrue="1">
      <formula>1</formula>
    </cfRule>
    <cfRule type="cellIs" priority="18" dxfId="0" operator="greaterThan" stopIfTrue="1">
      <formula>1</formula>
    </cfRule>
  </conditionalFormatting>
  <conditionalFormatting sqref="D58:W63">
    <cfRule type="cellIs" priority="1" dxfId="0" operator="lessThan" stopIfTrue="1">
      <formula>0</formula>
    </cfRule>
  </conditionalFormatting>
  <printOptions/>
  <pageMargins left="0.3937007874015748" right="0.3937007874015748" top="0.3937007874015748" bottom="0.3937007874015748" header="0.5118110236220472" footer="0.5118110236220472"/>
  <pageSetup fitToHeight="1" fitToWidth="1" horizontalDpi="600" verticalDpi="600" orientation="landscape" paperSize="8" scale="47"/>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view="pageBreakPreview" zoomScaleSheetLayoutView="100" zoomScalePageLayoutView="0" workbookViewId="0" topLeftCell="A1">
      <selection activeCell="H44" sqref="H44"/>
    </sheetView>
  </sheetViews>
  <sheetFormatPr defaultColWidth="11.421875" defaultRowHeight="12.75"/>
  <cols>
    <col min="1" max="1" width="0.42578125" style="0" customWidth="1"/>
    <col min="2" max="2" width="22.7109375" style="0" customWidth="1"/>
    <col min="3" max="3" width="39.28125" style="0" customWidth="1"/>
    <col min="4" max="4" width="5.7109375" style="0" customWidth="1"/>
    <col min="5" max="5" width="5.421875" style="0" customWidth="1"/>
    <col min="6" max="6" width="13.8515625" style="0" customWidth="1"/>
    <col min="7" max="7" width="0.71875" style="0" customWidth="1"/>
  </cols>
  <sheetData>
    <row r="1" spans="1:7" ht="18.75">
      <c r="A1" s="12"/>
      <c r="B1" s="209" t="s">
        <v>160</v>
      </c>
      <c r="C1" s="209"/>
      <c r="D1" s="209"/>
      <c r="E1" s="209"/>
      <c r="F1" s="209"/>
      <c r="G1" s="13"/>
    </row>
    <row r="2" spans="1:7" ht="13.5">
      <c r="A2" s="14"/>
      <c r="B2" s="6"/>
      <c r="C2" s="6"/>
      <c r="D2" s="6"/>
      <c r="E2" s="6"/>
      <c r="G2" s="7"/>
    </row>
    <row r="3" spans="1:7" ht="15">
      <c r="A3" s="14"/>
      <c r="B3" s="20" t="s">
        <v>82</v>
      </c>
      <c r="C3" s="211" t="str">
        <f>'Tableau exemple'!D1:D1</f>
        <v>Institut supérieur des pertes et gaspillage alimentaire</v>
      </c>
      <c r="D3" s="211"/>
      <c r="E3" s="211"/>
      <c r="F3" s="211"/>
      <c r="G3" s="7"/>
    </row>
    <row r="4" spans="1:7" ht="13.5">
      <c r="A4" s="14"/>
      <c r="B4" s="6"/>
      <c r="C4" s="6"/>
      <c r="D4" s="6"/>
      <c r="E4" s="6"/>
      <c r="G4" s="7"/>
    </row>
    <row r="5" spans="1:7" ht="13.5">
      <c r="A5" s="14"/>
      <c r="B5" s="200" t="s">
        <v>154</v>
      </c>
      <c r="C5" s="200"/>
      <c r="D5" s="206">
        <f>_xlfn.COUNTIFS('Tableau exemple'!D14:W14,"&gt;0")</f>
        <v>5</v>
      </c>
      <c r="E5" s="202"/>
      <c r="F5" s="6" t="s">
        <v>155</v>
      </c>
      <c r="G5" s="7"/>
    </row>
    <row r="6" spans="1:7" ht="13.5">
      <c r="A6" s="14"/>
      <c r="B6" s="200" t="s">
        <v>88</v>
      </c>
      <c r="C6" s="200"/>
      <c r="D6" s="208">
        <f>SUM('Tableau exemple'!D14:W14)</f>
        <v>1800</v>
      </c>
      <c r="E6" s="208"/>
      <c r="F6" s="6" t="s">
        <v>76</v>
      </c>
      <c r="G6" s="7"/>
    </row>
    <row r="7" spans="1:7" ht="3.75" customHeight="1">
      <c r="A7" s="14"/>
      <c r="B7" s="9"/>
      <c r="C7" s="9"/>
      <c r="D7" s="8"/>
      <c r="E7" s="8"/>
      <c r="F7" s="6"/>
      <c r="G7" s="7"/>
    </row>
    <row r="8" spans="1:7" ht="13.5">
      <c r="A8" s="14"/>
      <c r="B8" s="205" t="s">
        <v>167</v>
      </c>
      <c r="C8" s="205"/>
      <c r="D8" s="205"/>
      <c r="E8" s="205"/>
      <c r="F8" s="205"/>
      <c r="G8" s="7"/>
    </row>
    <row r="9" spans="1:7" ht="4.5" customHeight="1">
      <c r="A9" s="14"/>
      <c r="B9" s="9"/>
      <c r="C9" s="9"/>
      <c r="D9" s="8"/>
      <c r="E9" s="8"/>
      <c r="F9" s="6"/>
      <c r="G9" s="7"/>
    </row>
    <row r="10" spans="1:7" ht="13.5">
      <c r="A10" s="14"/>
      <c r="B10" s="200" t="s">
        <v>83</v>
      </c>
      <c r="C10" s="200"/>
      <c r="D10" s="198">
        <f>SUM('Tableau exemple'!D64:W64)</f>
        <v>259.16</v>
      </c>
      <c r="E10" s="198"/>
      <c r="F10" s="6" t="s">
        <v>77</v>
      </c>
      <c r="G10" s="7"/>
    </row>
    <row r="11" spans="1:7" ht="13.5">
      <c r="A11" s="14"/>
      <c r="B11" s="200" t="s">
        <v>124</v>
      </c>
      <c r="C11" s="200"/>
      <c r="D11" s="198">
        <f>D10*1000/D6</f>
        <v>143.9777777777778</v>
      </c>
      <c r="E11" s="198"/>
      <c r="F11" s="6" t="s">
        <v>39</v>
      </c>
      <c r="G11" s="7"/>
    </row>
    <row r="12" spans="1:7" ht="13.5">
      <c r="A12" s="14"/>
      <c r="B12" s="9"/>
      <c r="C12" s="9" t="s">
        <v>169</v>
      </c>
      <c r="D12" s="198">
        <f>MIN('Tableau exemple'!D67:W67)</f>
        <v>78</v>
      </c>
      <c r="E12" s="198"/>
      <c r="F12" s="6" t="s">
        <v>39</v>
      </c>
      <c r="G12" s="7"/>
    </row>
    <row r="13" spans="1:7" ht="13.5">
      <c r="A13" s="14"/>
      <c r="B13" s="9"/>
      <c r="C13" s="9" t="s">
        <v>168</v>
      </c>
      <c r="D13" s="198">
        <f>MAX('Tableau exemple'!D67:W67)</f>
        <v>190</v>
      </c>
      <c r="E13" s="198"/>
      <c r="F13" s="6" t="s">
        <v>39</v>
      </c>
      <c r="G13" s="7"/>
    </row>
    <row r="14" spans="1:7" ht="13.5">
      <c r="A14" s="14"/>
      <c r="B14" s="200" t="s">
        <v>84</v>
      </c>
      <c r="C14" s="200"/>
      <c r="D14" s="198">
        <f>SUM('Tableau exemple'!D76:W76)</f>
        <v>1010</v>
      </c>
      <c r="E14" s="198"/>
      <c r="F14" s="6" t="s">
        <v>77</v>
      </c>
      <c r="G14" s="7"/>
    </row>
    <row r="15" spans="1:7" ht="13.5">
      <c r="A15" s="14"/>
      <c r="B15" s="200" t="s">
        <v>85</v>
      </c>
      <c r="C15" s="200"/>
      <c r="D15" s="201">
        <f>D10/D14</f>
        <v>0.2565940594059406</v>
      </c>
      <c r="E15" s="201"/>
      <c r="F15" s="6"/>
      <c r="G15" s="7"/>
    </row>
    <row r="16" spans="1:7" ht="13.5">
      <c r="A16" s="14"/>
      <c r="B16" s="9"/>
      <c r="C16" s="9" t="s">
        <v>183</v>
      </c>
      <c r="D16" s="201">
        <f>'Tableau exemple'!X65/'SYNTHESE exemple'!D10:E10</f>
        <v>0.5457677361456185</v>
      </c>
      <c r="E16" s="201"/>
      <c r="F16" s="6"/>
      <c r="G16" s="7"/>
    </row>
    <row r="17" spans="3:5" ht="13.5">
      <c r="C17" s="9" t="s">
        <v>184</v>
      </c>
      <c r="D17" s="207">
        <f>'Tableau exemple'!X66/'SYNTHESE exemple'!D10:E10</f>
        <v>0.4542322638543815</v>
      </c>
      <c r="E17" s="207"/>
    </row>
    <row r="18" spans="1:7" ht="3.75" customHeight="1">
      <c r="A18" s="14"/>
      <c r="B18" s="9"/>
      <c r="C18" s="9"/>
      <c r="D18" s="8"/>
      <c r="E18" s="8"/>
      <c r="F18" s="6"/>
      <c r="G18" s="7"/>
    </row>
    <row r="19" spans="1:7" ht="13.5">
      <c r="A19" s="14"/>
      <c r="B19" s="205" t="s">
        <v>170</v>
      </c>
      <c r="C19" s="205"/>
      <c r="D19" s="205"/>
      <c r="E19" s="205"/>
      <c r="F19" s="205"/>
      <c r="G19" s="7"/>
    </row>
    <row r="20" spans="1:7" ht="3.75" customHeight="1">
      <c r="A20" s="14"/>
      <c r="B20" s="33"/>
      <c r="C20" s="33"/>
      <c r="D20" s="33"/>
      <c r="E20" s="33"/>
      <c r="F20" s="33"/>
      <c r="G20" s="7"/>
    </row>
    <row r="21" spans="1:7" ht="39.75" customHeight="1">
      <c r="A21" s="14"/>
      <c r="B21" s="33"/>
      <c r="C21" s="33"/>
      <c r="D21" s="33"/>
      <c r="E21" s="33"/>
      <c r="F21" s="33"/>
      <c r="G21" s="7"/>
    </row>
    <row r="22" spans="1:7" ht="13.5">
      <c r="A22" s="14"/>
      <c r="C22" s="200" t="s">
        <v>127</v>
      </c>
      <c r="D22" s="200"/>
      <c r="E22" s="200"/>
      <c r="F22" s="19">
        <f>SUM('Tableau exemple'!D58:W58)/$D$10</f>
        <v>0.1414570149714462</v>
      </c>
      <c r="G22" s="7"/>
    </row>
    <row r="23" spans="1:7" ht="13.5">
      <c r="A23" s="14"/>
      <c r="C23" s="200" t="s">
        <v>128</v>
      </c>
      <c r="D23" s="200"/>
      <c r="E23" s="200"/>
      <c r="F23" s="19">
        <f>SUM('Tableau exemple'!D59:W59)/$D$10</f>
        <v>0.11734063898749808</v>
      </c>
      <c r="G23" s="7"/>
    </row>
    <row r="24" spans="1:7" ht="13.5">
      <c r="A24" s="14"/>
      <c r="C24" s="200" t="s">
        <v>129</v>
      </c>
      <c r="D24" s="200"/>
      <c r="E24" s="200"/>
      <c r="F24" s="19">
        <f>SUM('Tableau exemple'!D60:W60)/$D$10</f>
        <v>0.17518135514739927</v>
      </c>
      <c r="G24" s="7"/>
    </row>
    <row r="25" spans="1:7" ht="13.5">
      <c r="A25" s="14"/>
      <c r="C25" s="200" t="s">
        <v>130</v>
      </c>
      <c r="D25" s="200"/>
      <c r="E25" s="200"/>
      <c r="F25" s="19">
        <f>SUM('Tableau exemple'!D61:W61)/$D$10</f>
        <v>0.07512733446519525</v>
      </c>
      <c r="G25" s="7"/>
    </row>
    <row r="26" spans="1:7" ht="13.5">
      <c r="A26" s="14"/>
      <c r="C26" s="200" t="s">
        <v>18</v>
      </c>
      <c r="D26" s="200"/>
      <c r="E26" s="200"/>
      <c r="F26" s="19">
        <f>SUM('Tableau exemple'!D62:W62)/$D$10</f>
        <v>0.027434789319339407</v>
      </c>
      <c r="G26" s="7"/>
    </row>
    <row r="27" spans="1:7" ht="13.5">
      <c r="A27" s="14"/>
      <c r="C27" s="200" t="s">
        <v>17</v>
      </c>
      <c r="D27" s="200"/>
      <c r="E27" s="200"/>
      <c r="F27" s="19">
        <f>SUM('Tableau exemple'!D63:W63)/$D$10</f>
        <v>0.13547615372742705</v>
      </c>
      <c r="G27" s="7"/>
    </row>
    <row r="28" spans="1:7" ht="13.5">
      <c r="A28" s="14"/>
      <c r="F28" s="6"/>
      <c r="G28" s="7"/>
    </row>
    <row r="29" spans="1:7" ht="39" customHeight="1">
      <c r="A29" s="14"/>
      <c r="F29" s="6"/>
      <c r="G29" s="7"/>
    </row>
    <row r="30" spans="1:7" ht="5.25" customHeight="1">
      <c r="A30" s="14"/>
      <c r="B30" s="9"/>
      <c r="C30" s="9"/>
      <c r="D30" s="10"/>
      <c r="E30" s="10"/>
      <c r="F30" s="6"/>
      <c r="G30" s="7"/>
    </row>
    <row r="31" spans="1:7" ht="13.5">
      <c r="A31" s="14"/>
      <c r="B31" s="205" t="s">
        <v>157</v>
      </c>
      <c r="C31" s="205"/>
      <c r="D31" s="205"/>
      <c r="E31" s="205"/>
      <c r="F31" s="205"/>
      <c r="G31" s="7"/>
    </row>
    <row r="32" spans="1:7" ht="13.5">
      <c r="A32" s="14"/>
      <c r="B32" s="200" t="s">
        <v>86</v>
      </c>
      <c r="C32" s="200"/>
      <c r="D32" s="203">
        <f>'Tableau exemple'!D77</f>
        <v>3217.5</v>
      </c>
      <c r="E32" s="204"/>
      <c r="F32" s="6" t="s">
        <v>78</v>
      </c>
      <c r="G32" s="7"/>
    </row>
    <row r="33" spans="1:7" ht="13.5">
      <c r="A33" s="14"/>
      <c r="B33" s="200" t="s">
        <v>90</v>
      </c>
      <c r="C33" s="200"/>
      <c r="D33" s="198">
        <f>D32/D6</f>
        <v>1.7875</v>
      </c>
      <c r="E33" s="198"/>
      <c r="F33" s="6" t="s">
        <v>79</v>
      </c>
      <c r="G33" s="7"/>
    </row>
    <row r="34" spans="1:7" ht="13.5">
      <c r="A34" s="14"/>
      <c r="B34" s="200" t="s">
        <v>89</v>
      </c>
      <c r="C34" s="200"/>
      <c r="D34" s="198">
        <f>IF('Tableau exemple'!$D$4="Enseignement",D32*D15*'ratios_A MASQUER'!$B$48/'ratios_A MASQUER'!$B$47/D6,IF('Tableau exemple'!$D$4="Santé",D32*D15*'ratios_A MASQUER'!$C$48/'ratios_A MASQUER'!$C$47/D6,IF('Tableau exemple'!$D$4="Restauration entreprise ou administrative",D32*D15*'ratios_A MASQUER'!$D$48/'ratios_A MASQUER'!$D$47/D6)))</f>
        <v>0.39892637779193424</v>
      </c>
      <c r="E34" s="198"/>
      <c r="F34" s="6" t="s">
        <v>79</v>
      </c>
      <c r="G34" s="15"/>
    </row>
    <row r="35" spans="1:7" ht="13.5">
      <c r="A35" s="14"/>
      <c r="B35" s="9"/>
      <c r="C35" s="9"/>
      <c r="D35" s="18"/>
      <c r="E35" s="18"/>
      <c r="F35" s="6"/>
      <c r="G35" s="15"/>
    </row>
    <row r="36" spans="1:7" ht="3.75" customHeight="1">
      <c r="A36" s="14"/>
      <c r="B36" s="9"/>
      <c r="C36" s="9"/>
      <c r="D36" s="8"/>
      <c r="E36" s="8"/>
      <c r="F36" s="6"/>
      <c r="G36" s="7"/>
    </row>
    <row r="37" spans="1:7" ht="13.5">
      <c r="A37" s="14"/>
      <c r="B37" s="205" t="s">
        <v>166</v>
      </c>
      <c r="C37" s="205"/>
      <c r="D37" s="205"/>
      <c r="E37" s="205"/>
      <c r="F37" s="205"/>
      <c r="G37" s="7"/>
    </row>
    <row r="38" spans="1:7" ht="4.5" customHeight="1">
      <c r="A38" s="14"/>
      <c r="B38" s="9"/>
      <c r="C38" s="9"/>
      <c r="D38" s="8"/>
      <c r="E38" s="8"/>
      <c r="F38" s="6"/>
      <c r="G38" s="7"/>
    </row>
    <row r="39" spans="1:7" ht="13.5">
      <c r="A39" s="14"/>
      <c r="B39" s="200" t="s">
        <v>185</v>
      </c>
      <c r="C39" s="200"/>
      <c r="D39" s="198">
        <f>SUM('Tableau exemple'!D71:W71)</f>
        <v>1778.7673000000004</v>
      </c>
      <c r="E39" s="198"/>
      <c r="F39" s="6" t="s">
        <v>186</v>
      </c>
      <c r="G39" s="7"/>
    </row>
    <row r="40" spans="1:7" ht="13.5">
      <c r="A40" s="14"/>
      <c r="B40" s="200" t="s">
        <v>188</v>
      </c>
      <c r="C40" s="200"/>
      <c r="D40" s="198">
        <f>D39/D6</f>
        <v>0.9882040555555558</v>
      </c>
      <c r="E40" s="198"/>
      <c r="F40" s="6" t="s">
        <v>187</v>
      </c>
      <c r="G40" s="7"/>
    </row>
    <row r="41" spans="1:7" ht="5.25" customHeight="1">
      <c r="A41" s="14"/>
      <c r="B41" s="9"/>
      <c r="C41" s="9"/>
      <c r="D41" s="10"/>
      <c r="E41" s="10"/>
      <c r="F41" s="6"/>
      <c r="G41" s="7"/>
    </row>
    <row r="42" spans="1:7" ht="18.75">
      <c r="A42" s="14"/>
      <c r="B42" s="210" t="s">
        <v>156</v>
      </c>
      <c r="C42" s="210"/>
      <c r="D42" s="210"/>
      <c r="E42" s="210"/>
      <c r="F42" s="210"/>
      <c r="G42" s="7"/>
    </row>
    <row r="43" spans="1:7" ht="13.5">
      <c r="A43" s="14"/>
      <c r="B43" s="200" t="s">
        <v>87</v>
      </c>
      <c r="C43" s="200"/>
      <c r="D43" s="202">
        <f>'Tableau exemple'!D2:D2</f>
        <v>57600</v>
      </c>
      <c r="E43" s="202"/>
      <c r="F43" s="6"/>
      <c r="G43" s="7"/>
    </row>
    <row r="44" spans="1:7" ht="13.5">
      <c r="A44" s="14"/>
      <c r="B44" s="200" t="s">
        <v>158</v>
      </c>
      <c r="C44" s="200"/>
      <c r="D44" s="199">
        <f>D11*'Tableau exemple'!D2:D2/1000000</f>
        <v>8.29312</v>
      </c>
      <c r="E44" s="199"/>
      <c r="F44" s="6" t="s">
        <v>81</v>
      </c>
      <c r="G44" s="7"/>
    </row>
    <row r="45" spans="1:7" ht="13.5">
      <c r="A45" s="14"/>
      <c r="B45" s="200" t="s">
        <v>159</v>
      </c>
      <c r="C45" s="200"/>
      <c r="D45" s="199">
        <f>D34*D43</f>
        <v>22978.15936081541</v>
      </c>
      <c r="E45" s="199"/>
      <c r="F45" s="6" t="s">
        <v>78</v>
      </c>
      <c r="G45" s="7"/>
    </row>
    <row r="46" spans="1:7" ht="15" thickBot="1">
      <c r="A46" s="16"/>
      <c r="B46" s="196" t="s">
        <v>171</v>
      </c>
      <c r="C46" s="196"/>
      <c r="D46" s="197">
        <f>D40*D43</f>
        <v>56920.553600000014</v>
      </c>
      <c r="E46" s="197"/>
      <c r="F46" s="11" t="s">
        <v>80</v>
      </c>
      <c r="G46" s="17"/>
    </row>
    <row r="47" spans="2:5" ht="13.5">
      <c r="B47" s="6"/>
      <c r="C47" s="6"/>
      <c r="D47" s="6"/>
      <c r="E47" s="6"/>
    </row>
  </sheetData>
  <sheetProtection sheet="1" objects="1" scenarios="1" selectLockedCells="1"/>
  <mergeCells count="47">
    <mergeCell ref="B1:F1"/>
    <mergeCell ref="B42:F42"/>
    <mergeCell ref="B8:F8"/>
    <mergeCell ref="B31:F31"/>
    <mergeCell ref="B37:F37"/>
    <mergeCell ref="B39:C39"/>
    <mergeCell ref="B32:C32"/>
    <mergeCell ref="B33:C33"/>
    <mergeCell ref="B34:C34"/>
    <mergeCell ref="B40:C40"/>
    <mergeCell ref="B11:C11"/>
    <mergeCell ref="B14:C14"/>
    <mergeCell ref="B15:C15"/>
    <mergeCell ref="B5:C5"/>
    <mergeCell ref="C23:E23"/>
    <mergeCell ref="C3:F3"/>
    <mergeCell ref="D5:E5"/>
    <mergeCell ref="D13:E13"/>
    <mergeCell ref="B6:C6"/>
    <mergeCell ref="D16:E16"/>
    <mergeCell ref="D17:E17"/>
    <mergeCell ref="D6:E6"/>
    <mergeCell ref="D10:E10"/>
    <mergeCell ref="D11:E11"/>
    <mergeCell ref="B10:C10"/>
    <mergeCell ref="D12:E12"/>
    <mergeCell ref="D34:E34"/>
    <mergeCell ref="D14:E14"/>
    <mergeCell ref="D15:E15"/>
    <mergeCell ref="D43:E43"/>
    <mergeCell ref="D33:E33"/>
    <mergeCell ref="D32:E32"/>
    <mergeCell ref="C24:E24"/>
    <mergeCell ref="C25:E25"/>
    <mergeCell ref="C26:E26"/>
    <mergeCell ref="C27:E27"/>
    <mergeCell ref="C22:E22"/>
    <mergeCell ref="B19:F19"/>
    <mergeCell ref="B46:C46"/>
    <mergeCell ref="D46:E46"/>
    <mergeCell ref="D39:E39"/>
    <mergeCell ref="D40:E40"/>
    <mergeCell ref="D44:E44"/>
    <mergeCell ref="D45:E45"/>
    <mergeCell ref="B45:C45"/>
    <mergeCell ref="B43:C43"/>
    <mergeCell ref="B44:C44"/>
  </mergeCells>
  <printOptions/>
  <pageMargins left="0.7" right="0.7" top="0.75" bottom="0.75" header="0.3" footer="0.3"/>
  <pageSetup fitToHeight="1" fitToWidth="1" horizontalDpi="600" verticalDpi="600" orientation="portrait" paperSize="9" scale="93"/>
  <drawing r:id="rId1"/>
</worksheet>
</file>

<file path=xl/worksheets/sheet4.xml><?xml version="1.0" encoding="utf-8"?>
<worksheet xmlns="http://schemas.openxmlformats.org/spreadsheetml/2006/main" xmlns:r="http://schemas.openxmlformats.org/officeDocument/2006/relationships">
  <sheetPr>
    <pageSetUpPr fitToPage="1"/>
  </sheetPr>
  <dimension ref="A1:Y77"/>
  <sheetViews>
    <sheetView zoomScale="50" zoomScaleNormal="50" zoomScalePageLayoutView="0" workbookViewId="0" topLeftCell="A1">
      <selection activeCell="D2" sqref="D2:E2"/>
    </sheetView>
  </sheetViews>
  <sheetFormatPr defaultColWidth="11.57421875" defaultRowHeight="12.75"/>
  <cols>
    <col min="1" max="1" width="29.421875" style="29" customWidth="1"/>
    <col min="2" max="2" width="21.421875" style="29" customWidth="1"/>
    <col min="3" max="4" width="23.421875" style="29" customWidth="1"/>
    <col min="5" max="22" width="18.7109375" style="29" customWidth="1"/>
    <col min="23" max="23" width="20.7109375" style="29" customWidth="1"/>
    <col min="24" max="24" width="19.7109375" style="29" hidden="1" customWidth="1"/>
    <col min="25" max="25" width="0" style="29" hidden="1" customWidth="1"/>
    <col min="26" max="16384" width="11.421875" style="29" customWidth="1"/>
  </cols>
  <sheetData>
    <row r="1" spans="1:23" s="28" customFormat="1" ht="36.75" customHeight="1">
      <c r="A1" s="116" t="s">
        <v>47</v>
      </c>
      <c r="B1" s="116"/>
      <c r="C1" s="116"/>
      <c r="D1" s="119"/>
      <c r="E1" s="119"/>
      <c r="F1" s="48"/>
      <c r="G1" s="49"/>
      <c r="H1" s="49"/>
      <c r="I1" s="49"/>
      <c r="J1" s="49"/>
      <c r="K1" s="49"/>
      <c r="L1" s="49"/>
      <c r="M1" s="49"/>
      <c r="N1" s="49"/>
      <c r="O1" s="49"/>
      <c r="P1" s="49"/>
      <c r="Q1" s="49"/>
      <c r="R1" s="49"/>
      <c r="S1" s="49"/>
      <c r="T1" s="49"/>
      <c r="U1" s="49"/>
      <c r="V1" s="49"/>
      <c r="W1" s="49"/>
    </row>
    <row r="2" spans="1:23" s="28" customFormat="1" ht="36.75" customHeight="1">
      <c r="A2" s="116" t="s">
        <v>75</v>
      </c>
      <c r="B2" s="116"/>
      <c r="C2" s="116"/>
      <c r="D2" s="120"/>
      <c r="E2" s="120"/>
      <c r="F2" s="49"/>
      <c r="G2" s="49"/>
      <c r="H2" s="49"/>
      <c r="I2" s="49"/>
      <c r="J2" s="49"/>
      <c r="K2" s="49"/>
      <c r="L2" s="49"/>
      <c r="M2" s="49"/>
      <c r="N2" s="49"/>
      <c r="O2" s="49"/>
      <c r="P2" s="49"/>
      <c r="Q2" s="49"/>
      <c r="R2" s="49"/>
      <c r="S2" s="49"/>
      <c r="T2" s="49"/>
      <c r="U2" s="49"/>
      <c r="V2" s="49"/>
      <c r="W2" s="49"/>
    </row>
    <row r="3" spans="1:23" s="28" customFormat="1" ht="36.75" customHeight="1">
      <c r="A3" s="116" t="s">
        <v>42</v>
      </c>
      <c r="B3" s="116"/>
      <c r="C3" s="116"/>
      <c r="D3" s="120"/>
      <c r="E3" s="120"/>
      <c r="F3" s="49"/>
      <c r="G3" s="49"/>
      <c r="H3" s="49"/>
      <c r="I3" s="49"/>
      <c r="J3" s="49"/>
      <c r="K3" s="49"/>
      <c r="L3" s="49"/>
      <c r="M3" s="49"/>
      <c r="N3" s="49"/>
      <c r="O3" s="49"/>
      <c r="P3" s="49"/>
      <c r="Q3" s="49"/>
      <c r="R3" s="49"/>
      <c r="S3" s="49"/>
      <c r="T3" s="49"/>
      <c r="U3" s="49"/>
      <c r="V3" s="49"/>
      <c r="W3" s="49"/>
    </row>
    <row r="4" spans="1:23" s="28" customFormat="1" ht="36.75" customHeight="1">
      <c r="A4" s="117" t="s">
        <v>55</v>
      </c>
      <c r="B4" s="117"/>
      <c r="C4" s="117"/>
      <c r="D4" s="120"/>
      <c r="E4" s="120"/>
      <c r="F4" s="49"/>
      <c r="G4" s="49"/>
      <c r="H4" s="49"/>
      <c r="I4" s="49"/>
      <c r="J4" s="49"/>
      <c r="K4" s="49"/>
      <c r="L4" s="49"/>
      <c r="M4" s="49"/>
      <c r="N4" s="49"/>
      <c r="O4" s="49"/>
      <c r="P4" s="49"/>
      <c r="Q4" s="49"/>
      <c r="R4" s="49"/>
      <c r="S4" s="49"/>
      <c r="T4" s="49"/>
      <c r="U4" s="49"/>
      <c r="V4" s="49"/>
      <c r="W4" s="49"/>
    </row>
    <row r="5" spans="1:23" s="28" customFormat="1" ht="36.75" customHeight="1" thickBot="1">
      <c r="A5" s="118" t="s">
        <v>43</v>
      </c>
      <c r="B5" s="118"/>
      <c r="C5" s="118"/>
      <c r="D5" s="121"/>
      <c r="E5" s="121"/>
      <c r="F5" s="49"/>
      <c r="G5" s="49"/>
      <c r="H5" s="49"/>
      <c r="I5" s="49"/>
      <c r="J5" s="49"/>
      <c r="K5" s="49"/>
      <c r="L5" s="49"/>
      <c r="M5" s="49"/>
      <c r="N5" s="49"/>
      <c r="O5" s="49"/>
      <c r="P5" s="49"/>
      <c r="Q5" s="49"/>
      <c r="R5" s="49"/>
      <c r="S5" s="49"/>
      <c r="T5" s="49"/>
      <c r="U5" s="49"/>
      <c r="V5" s="49"/>
      <c r="W5" s="49"/>
    </row>
    <row r="6" spans="1:23" ht="36.75" customHeight="1" thickBot="1">
      <c r="A6" s="150"/>
      <c r="B6" s="150"/>
      <c r="C6" s="150"/>
      <c r="D6" s="150"/>
      <c r="E6" s="150"/>
      <c r="F6" s="150"/>
      <c r="G6" s="150"/>
      <c r="H6" s="150"/>
      <c r="I6" s="150"/>
      <c r="J6" s="150"/>
      <c r="K6" s="150"/>
      <c r="L6" s="150"/>
      <c r="M6" s="150"/>
      <c r="N6" s="150"/>
      <c r="O6" s="150"/>
      <c r="P6" s="150"/>
      <c r="Q6" s="150"/>
      <c r="R6" s="150"/>
      <c r="S6" s="150"/>
      <c r="T6" s="150"/>
      <c r="U6" s="150"/>
      <c r="V6" s="150"/>
      <c r="W6" s="151"/>
    </row>
    <row r="7" spans="1:23" ht="32.25" customHeight="1" thickBot="1">
      <c r="A7" s="152" t="s">
        <v>0</v>
      </c>
      <c r="B7" s="152"/>
      <c r="C7" s="50"/>
      <c r="D7" s="153" t="s">
        <v>148</v>
      </c>
      <c r="E7" s="154"/>
      <c r="F7" s="177" t="s">
        <v>149</v>
      </c>
      <c r="G7" s="154"/>
      <c r="H7" s="177" t="s">
        <v>150</v>
      </c>
      <c r="I7" s="154"/>
      <c r="J7" s="177" t="s">
        <v>151</v>
      </c>
      <c r="K7" s="154"/>
      <c r="L7" s="177" t="s">
        <v>152</v>
      </c>
      <c r="M7" s="154"/>
      <c r="N7" s="153" t="s">
        <v>164</v>
      </c>
      <c r="O7" s="154"/>
      <c r="P7" s="177" t="s">
        <v>164</v>
      </c>
      <c r="Q7" s="154"/>
      <c r="R7" s="177" t="s">
        <v>164</v>
      </c>
      <c r="S7" s="154"/>
      <c r="T7" s="177" t="s">
        <v>164</v>
      </c>
      <c r="U7" s="154"/>
      <c r="V7" s="177" t="s">
        <v>164</v>
      </c>
      <c r="W7" s="154"/>
    </row>
    <row r="8" spans="1:23" ht="60" customHeight="1">
      <c r="A8" s="100" t="s">
        <v>1</v>
      </c>
      <c r="B8" s="179" t="s">
        <v>2</v>
      </c>
      <c r="C8" s="180"/>
      <c r="D8" s="178"/>
      <c r="E8" s="178"/>
      <c r="F8" s="178"/>
      <c r="G8" s="178"/>
      <c r="H8" s="178"/>
      <c r="I8" s="178"/>
      <c r="J8" s="178"/>
      <c r="K8" s="178"/>
      <c r="L8" s="178"/>
      <c r="M8" s="178"/>
      <c r="N8" s="178"/>
      <c r="O8" s="178"/>
      <c r="P8" s="178"/>
      <c r="Q8" s="178"/>
      <c r="R8" s="178"/>
      <c r="S8" s="178"/>
      <c r="T8" s="76"/>
      <c r="U8" s="77"/>
      <c r="V8" s="76"/>
      <c r="W8" s="77"/>
    </row>
    <row r="9" spans="1:23" ht="39.75" customHeight="1">
      <c r="A9" s="101"/>
      <c r="B9" s="181" t="s">
        <v>3</v>
      </c>
      <c r="C9" s="182"/>
      <c r="D9" s="149"/>
      <c r="E9" s="149"/>
      <c r="F9" s="149"/>
      <c r="G9" s="149"/>
      <c r="H9" s="149"/>
      <c r="I9" s="149"/>
      <c r="J9" s="149"/>
      <c r="K9" s="149"/>
      <c r="L9" s="149"/>
      <c r="M9" s="149"/>
      <c r="N9" s="149"/>
      <c r="O9" s="149"/>
      <c r="P9" s="149"/>
      <c r="Q9" s="149"/>
      <c r="R9" s="149"/>
      <c r="S9" s="149"/>
      <c r="T9" s="74"/>
      <c r="U9" s="75"/>
      <c r="V9" s="74"/>
      <c r="W9" s="75"/>
    </row>
    <row r="10" spans="1:23" ht="39.75" customHeight="1">
      <c r="A10" s="101"/>
      <c r="B10" s="181" t="s">
        <v>4</v>
      </c>
      <c r="C10" s="182"/>
      <c r="D10" s="149"/>
      <c r="E10" s="149"/>
      <c r="F10" s="149"/>
      <c r="G10" s="149"/>
      <c r="H10" s="149"/>
      <c r="I10" s="149"/>
      <c r="J10" s="149"/>
      <c r="K10" s="149"/>
      <c r="L10" s="149"/>
      <c r="M10" s="149"/>
      <c r="N10" s="149"/>
      <c r="O10" s="149"/>
      <c r="P10" s="149"/>
      <c r="Q10" s="149"/>
      <c r="R10" s="149"/>
      <c r="S10" s="149"/>
      <c r="T10" s="74"/>
      <c r="U10" s="75"/>
      <c r="V10" s="74"/>
      <c r="W10" s="75"/>
    </row>
    <row r="11" spans="1:23" ht="39.75" customHeight="1">
      <c r="A11" s="101"/>
      <c r="B11" s="181" t="s">
        <v>54</v>
      </c>
      <c r="C11" s="182"/>
      <c r="D11" s="149"/>
      <c r="E11" s="149"/>
      <c r="F11" s="149"/>
      <c r="G11" s="149"/>
      <c r="H11" s="149"/>
      <c r="I11" s="149"/>
      <c r="J11" s="149"/>
      <c r="K11" s="149"/>
      <c r="L11" s="149"/>
      <c r="M11" s="149"/>
      <c r="N11" s="149"/>
      <c r="O11" s="149"/>
      <c r="P11" s="149"/>
      <c r="Q11" s="149"/>
      <c r="R11" s="149"/>
      <c r="S11" s="149"/>
      <c r="T11" s="74"/>
      <c r="U11" s="75"/>
      <c r="V11" s="74"/>
      <c r="W11" s="75"/>
    </row>
    <row r="12" spans="1:23" ht="60" customHeight="1">
      <c r="A12" s="101"/>
      <c r="B12" s="175" t="s">
        <v>6</v>
      </c>
      <c r="C12" s="176"/>
      <c r="D12" s="99"/>
      <c r="E12" s="99"/>
      <c r="F12" s="99"/>
      <c r="G12" s="99"/>
      <c r="H12" s="99"/>
      <c r="I12" s="99"/>
      <c r="J12" s="99"/>
      <c r="K12" s="99"/>
      <c r="L12" s="99"/>
      <c r="M12" s="99"/>
      <c r="N12" s="99"/>
      <c r="O12" s="99"/>
      <c r="P12" s="99"/>
      <c r="Q12" s="99"/>
      <c r="R12" s="99"/>
      <c r="S12" s="99"/>
      <c r="T12" s="74"/>
      <c r="U12" s="75"/>
      <c r="V12" s="74"/>
      <c r="W12" s="75"/>
    </row>
    <row r="13" spans="1:23" ht="39.75" customHeight="1" thickBot="1">
      <c r="A13" s="102"/>
      <c r="B13" s="144" t="s">
        <v>46</v>
      </c>
      <c r="C13" s="145"/>
      <c r="D13" s="143"/>
      <c r="E13" s="143"/>
      <c r="F13" s="143"/>
      <c r="G13" s="143"/>
      <c r="H13" s="143"/>
      <c r="I13" s="143"/>
      <c r="J13" s="143"/>
      <c r="K13" s="143"/>
      <c r="L13" s="143"/>
      <c r="M13" s="143"/>
      <c r="N13" s="143"/>
      <c r="O13" s="143"/>
      <c r="P13" s="143"/>
      <c r="Q13" s="143"/>
      <c r="R13" s="143"/>
      <c r="S13" s="143"/>
      <c r="T13" s="72"/>
      <c r="U13" s="73"/>
      <c r="V13" s="72"/>
      <c r="W13" s="73"/>
    </row>
    <row r="14" spans="1:23" ht="32.25" customHeight="1" thickBot="1">
      <c r="A14" s="183" t="s">
        <v>5</v>
      </c>
      <c r="B14" s="183"/>
      <c r="C14" s="184"/>
      <c r="D14" s="185"/>
      <c r="E14" s="186"/>
      <c r="F14" s="113"/>
      <c r="G14" s="113"/>
      <c r="H14" s="113"/>
      <c r="I14" s="113"/>
      <c r="J14" s="113"/>
      <c r="K14" s="113"/>
      <c r="L14" s="113"/>
      <c r="M14" s="113"/>
      <c r="N14" s="89"/>
      <c r="O14" s="90"/>
      <c r="P14" s="89"/>
      <c r="Q14" s="90"/>
      <c r="R14" s="89"/>
      <c r="S14" s="90"/>
      <c r="T14" s="89"/>
      <c r="U14" s="90"/>
      <c r="V14" s="89"/>
      <c r="W14" s="90"/>
    </row>
    <row r="15" spans="1:23" ht="66.75" customHeight="1" thickBot="1">
      <c r="A15" s="146" t="s">
        <v>45</v>
      </c>
      <c r="B15" s="146"/>
      <c r="C15" s="147"/>
      <c r="D15" s="148"/>
      <c r="E15" s="90"/>
      <c r="F15" s="89"/>
      <c r="G15" s="90"/>
      <c r="H15" s="89"/>
      <c r="I15" s="90"/>
      <c r="J15" s="89"/>
      <c r="K15" s="90"/>
      <c r="L15" s="89"/>
      <c r="M15" s="90"/>
      <c r="N15" s="89"/>
      <c r="O15" s="90"/>
      <c r="P15" s="89"/>
      <c r="Q15" s="90"/>
      <c r="R15" s="89"/>
      <c r="S15" s="90"/>
      <c r="T15" s="89"/>
      <c r="U15" s="90"/>
      <c r="V15" s="89"/>
      <c r="W15" s="90"/>
    </row>
    <row r="16" spans="1:23" ht="32.25" customHeight="1" thickBot="1">
      <c r="A16" s="146" t="s">
        <v>153</v>
      </c>
      <c r="B16" s="146"/>
      <c r="C16" s="147"/>
      <c r="D16" s="187"/>
      <c r="E16" s="115"/>
      <c r="F16" s="114"/>
      <c r="G16" s="115"/>
      <c r="H16" s="114"/>
      <c r="I16" s="115"/>
      <c r="J16" s="114"/>
      <c r="K16" s="115"/>
      <c r="L16" s="114"/>
      <c r="M16" s="115"/>
      <c r="N16" s="114"/>
      <c r="O16" s="115"/>
      <c r="P16" s="114"/>
      <c r="Q16" s="115"/>
      <c r="R16" s="114"/>
      <c r="S16" s="115"/>
      <c r="T16" s="114"/>
      <c r="U16" s="115"/>
      <c r="V16" s="114"/>
      <c r="W16" s="115"/>
    </row>
    <row r="17" spans="1:23" ht="60" customHeight="1">
      <c r="A17" s="170" t="s">
        <v>174</v>
      </c>
      <c r="B17" s="173" t="s">
        <v>2</v>
      </c>
      <c r="C17" s="174"/>
      <c r="D17" s="111"/>
      <c r="E17" s="112"/>
      <c r="F17" s="111"/>
      <c r="G17" s="112"/>
      <c r="H17" s="111"/>
      <c r="I17" s="112"/>
      <c r="J17" s="111"/>
      <c r="K17" s="112"/>
      <c r="L17" s="111"/>
      <c r="M17" s="112"/>
      <c r="N17" s="111"/>
      <c r="O17" s="112"/>
      <c r="P17" s="111"/>
      <c r="Q17" s="112"/>
      <c r="R17" s="111"/>
      <c r="S17" s="112"/>
      <c r="T17" s="111"/>
      <c r="U17" s="112"/>
      <c r="V17" s="111"/>
      <c r="W17" s="112"/>
    </row>
    <row r="18" spans="1:23" ht="39.75" customHeight="1">
      <c r="A18" s="171"/>
      <c r="B18" s="161" t="s">
        <v>3</v>
      </c>
      <c r="C18" s="162"/>
      <c r="D18" s="91"/>
      <c r="E18" s="92"/>
      <c r="F18" s="91"/>
      <c r="G18" s="92"/>
      <c r="H18" s="91"/>
      <c r="I18" s="92"/>
      <c r="J18" s="91"/>
      <c r="K18" s="92"/>
      <c r="L18" s="91"/>
      <c r="M18" s="92"/>
      <c r="N18" s="91"/>
      <c r="O18" s="92"/>
      <c r="P18" s="91"/>
      <c r="Q18" s="92"/>
      <c r="R18" s="91"/>
      <c r="S18" s="92"/>
      <c r="T18" s="91"/>
      <c r="U18" s="92"/>
      <c r="V18" s="91"/>
      <c r="W18" s="92"/>
    </row>
    <row r="19" spans="1:23" ht="39.75" customHeight="1">
      <c r="A19" s="171"/>
      <c r="B19" s="161" t="s">
        <v>4</v>
      </c>
      <c r="C19" s="162"/>
      <c r="D19" s="110"/>
      <c r="E19" s="92"/>
      <c r="F19" s="110"/>
      <c r="G19" s="92"/>
      <c r="H19" s="108"/>
      <c r="I19" s="109"/>
      <c r="J19" s="158"/>
      <c r="K19" s="109"/>
      <c r="L19" s="158"/>
      <c r="M19" s="109"/>
      <c r="N19" s="158"/>
      <c r="O19" s="109"/>
      <c r="P19" s="158"/>
      <c r="Q19" s="109"/>
      <c r="R19" s="108"/>
      <c r="S19" s="109"/>
      <c r="T19" s="158"/>
      <c r="U19" s="109"/>
      <c r="V19" s="158"/>
      <c r="W19" s="109"/>
    </row>
    <row r="20" spans="1:23" ht="39.75" customHeight="1">
      <c r="A20" s="171"/>
      <c r="B20" s="161" t="s">
        <v>54</v>
      </c>
      <c r="C20" s="162"/>
      <c r="D20" s="110"/>
      <c r="E20" s="92"/>
      <c r="F20" s="110"/>
      <c r="G20" s="92"/>
      <c r="H20" s="110"/>
      <c r="I20" s="92"/>
      <c r="J20" s="91"/>
      <c r="K20" s="92"/>
      <c r="L20" s="91"/>
      <c r="M20" s="92"/>
      <c r="N20" s="91"/>
      <c r="O20" s="92"/>
      <c r="P20" s="91"/>
      <c r="Q20" s="92"/>
      <c r="R20" s="110"/>
      <c r="S20" s="92"/>
      <c r="T20" s="91"/>
      <c r="U20" s="92"/>
      <c r="V20" s="91"/>
      <c r="W20" s="92"/>
    </row>
    <row r="21" spans="1:23" ht="39.75" customHeight="1">
      <c r="A21" s="171"/>
      <c r="B21" s="161" t="s">
        <v>18</v>
      </c>
      <c r="C21" s="162"/>
      <c r="D21" s="103"/>
      <c r="E21" s="103"/>
      <c r="F21" s="103"/>
      <c r="G21" s="103"/>
      <c r="H21" s="103"/>
      <c r="I21" s="103"/>
      <c r="J21" s="103"/>
      <c r="K21" s="103"/>
      <c r="L21" s="103"/>
      <c r="M21" s="103"/>
      <c r="N21" s="103"/>
      <c r="O21" s="103"/>
      <c r="P21" s="103"/>
      <c r="Q21" s="103"/>
      <c r="R21" s="103"/>
      <c r="S21" s="103"/>
      <c r="T21" s="91"/>
      <c r="U21" s="92"/>
      <c r="V21" s="91"/>
      <c r="W21" s="92"/>
    </row>
    <row r="22" spans="1:23" ht="60" customHeight="1" thickBot="1">
      <c r="A22" s="172"/>
      <c r="B22" s="163" t="s">
        <v>17</v>
      </c>
      <c r="C22" s="164"/>
      <c r="D22" s="104"/>
      <c r="E22" s="105"/>
      <c r="F22" s="104"/>
      <c r="G22" s="105"/>
      <c r="H22" s="104"/>
      <c r="I22" s="105"/>
      <c r="J22" s="104"/>
      <c r="K22" s="105"/>
      <c r="L22" s="104"/>
      <c r="M22" s="105"/>
      <c r="N22" s="104"/>
      <c r="O22" s="105"/>
      <c r="P22" s="104"/>
      <c r="Q22" s="105"/>
      <c r="R22" s="104"/>
      <c r="S22" s="105"/>
      <c r="T22" s="104"/>
      <c r="U22" s="105"/>
      <c r="V22" s="104"/>
      <c r="W22" s="105"/>
    </row>
    <row r="23" spans="1:23" ht="60" customHeight="1" thickBot="1">
      <c r="A23" s="51"/>
      <c r="B23" s="159" t="s">
        <v>20</v>
      </c>
      <c r="C23" s="160"/>
      <c r="D23" s="165">
        <f>SUM(D17:E22)</f>
        <v>0</v>
      </c>
      <c r="E23" s="106"/>
      <c r="F23" s="106">
        <f>SUM(F17:G22)</f>
        <v>0</v>
      </c>
      <c r="G23" s="106"/>
      <c r="H23" s="106">
        <f>SUM(H17:I22)</f>
        <v>0</v>
      </c>
      <c r="I23" s="106"/>
      <c r="J23" s="106">
        <f>SUM(J17:K22)</f>
        <v>0</v>
      </c>
      <c r="K23" s="106"/>
      <c r="L23" s="106">
        <f>SUM(L17:M22)</f>
        <v>0</v>
      </c>
      <c r="M23" s="106"/>
      <c r="N23" s="106">
        <f>SUM(N17:O22)</f>
        <v>0</v>
      </c>
      <c r="O23" s="106"/>
      <c r="P23" s="106">
        <f>SUM(P17:Q22)</f>
        <v>0</v>
      </c>
      <c r="Q23" s="106"/>
      <c r="R23" s="106">
        <f>SUM(R17:S22)</f>
        <v>0</v>
      </c>
      <c r="S23" s="106"/>
      <c r="T23" s="86">
        <f>SUM(T17:U22)</f>
        <v>0</v>
      </c>
      <c r="U23" s="88"/>
      <c r="V23" s="86">
        <f>SUM(V17:W22)</f>
        <v>0</v>
      </c>
      <c r="W23" s="87"/>
    </row>
    <row r="24" spans="1:23" ht="60" customHeight="1">
      <c r="A24" s="170" t="s">
        <v>175</v>
      </c>
      <c r="B24" s="173" t="s">
        <v>2</v>
      </c>
      <c r="C24" s="174"/>
      <c r="D24" s="111"/>
      <c r="E24" s="112"/>
      <c r="F24" s="111"/>
      <c r="G24" s="112"/>
      <c r="H24" s="111"/>
      <c r="I24" s="112"/>
      <c r="J24" s="111"/>
      <c r="K24" s="112"/>
      <c r="L24" s="111"/>
      <c r="M24" s="112"/>
      <c r="N24" s="111"/>
      <c r="O24" s="112"/>
      <c r="P24" s="111"/>
      <c r="Q24" s="112"/>
      <c r="R24" s="111"/>
      <c r="S24" s="112"/>
      <c r="T24" s="111"/>
      <c r="U24" s="112"/>
      <c r="V24" s="111"/>
      <c r="W24" s="112"/>
    </row>
    <row r="25" spans="1:23" ht="39.75" customHeight="1">
      <c r="A25" s="171"/>
      <c r="B25" s="161" t="s">
        <v>3</v>
      </c>
      <c r="C25" s="162"/>
      <c r="D25" s="91"/>
      <c r="E25" s="92"/>
      <c r="F25" s="91"/>
      <c r="G25" s="92"/>
      <c r="H25" s="91"/>
      <c r="I25" s="92"/>
      <c r="J25" s="91"/>
      <c r="K25" s="92"/>
      <c r="L25" s="91"/>
      <c r="M25" s="92"/>
      <c r="N25" s="91"/>
      <c r="O25" s="92"/>
      <c r="P25" s="91"/>
      <c r="Q25" s="92"/>
      <c r="R25" s="91"/>
      <c r="S25" s="92"/>
      <c r="T25" s="91"/>
      <c r="U25" s="92"/>
      <c r="V25" s="91"/>
      <c r="W25" s="92"/>
    </row>
    <row r="26" spans="1:23" ht="39.75" customHeight="1">
      <c r="A26" s="171"/>
      <c r="B26" s="161" t="s">
        <v>4</v>
      </c>
      <c r="C26" s="162"/>
      <c r="D26" s="110"/>
      <c r="E26" s="92"/>
      <c r="F26" s="110"/>
      <c r="G26" s="92"/>
      <c r="H26" s="108"/>
      <c r="I26" s="109"/>
      <c r="J26" s="158"/>
      <c r="K26" s="109"/>
      <c r="L26" s="158"/>
      <c r="M26" s="109"/>
      <c r="N26" s="158"/>
      <c r="O26" s="109"/>
      <c r="P26" s="158"/>
      <c r="Q26" s="109"/>
      <c r="R26" s="108"/>
      <c r="S26" s="109"/>
      <c r="T26" s="158"/>
      <c r="U26" s="109"/>
      <c r="V26" s="158"/>
      <c r="W26" s="109"/>
    </row>
    <row r="27" spans="1:23" ht="39.75" customHeight="1">
      <c r="A27" s="171"/>
      <c r="B27" s="161" t="s">
        <v>54</v>
      </c>
      <c r="C27" s="162"/>
      <c r="D27" s="110"/>
      <c r="E27" s="92"/>
      <c r="F27" s="110"/>
      <c r="G27" s="92"/>
      <c r="H27" s="110"/>
      <c r="I27" s="92"/>
      <c r="J27" s="91"/>
      <c r="K27" s="92"/>
      <c r="L27" s="91"/>
      <c r="M27" s="92"/>
      <c r="N27" s="91"/>
      <c r="O27" s="92"/>
      <c r="P27" s="91"/>
      <c r="Q27" s="92"/>
      <c r="R27" s="110"/>
      <c r="S27" s="92"/>
      <c r="T27" s="91"/>
      <c r="U27" s="92"/>
      <c r="V27" s="91"/>
      <c r="W27" s="92"/>
    </row>
    <row r="28" spans="1:23" ht="39.75" customHeight="1">
      <c r="A28" s="171"/>
      <c r="B28" s="161" t="s">
        <v>18</v>
      </c>
      <c r="C28" s="162"/>
      <c r="D28" s="103"/>
      <c r="E28" s="103"/>
      <c r="F28" s="103"/>
      <c r="G28" s="103"/>
      <c r="H28" s="103"/>
      <c r="I28" s="103"/>
      <c r="J28" s="103"/>
      <c r="K28" s="103"/>
      <c r="L28" s="103"/>
      <c r="M28" s="103"/>
      <c r="N28" s="103"/>
      <c r="O28" s="103"/>
      <c r="P28" s="103"/>
      <c r="Q28" s="103"/>
      <c r="R28" s="103"/>
      <c r="S28" s="103"/>
      <c r="T28" s="91"/>
      <c r="U28" s="92"/>
      <c r="V28" s="91"/>
      <c r="W28" s="92"/>
    </row>
    <row r="29" spans="1:23" ht="60" customHeight="1" thickBot="1">
      <c r="A29" s="172"/>
      <c r="B29" s="163" t="s">
        <v>17</v>
      </c>
      <c r="C29" s="164"/>
      <c r="D29" s="104"/>
      <c r="E29" s="105"/>
      <c r="F29" s="104"/>
      <c r="G29" s="105"/>
      <c r="H29" s="104"/>
      <c r="I29" s="105"/>
      <c r="J29" s="104"/>
      <c r="K29" s="105"/>
      <c r="L29" s="104"/>
      <c r="M29" s="105"/>
      <c r="N29" s="104"/>
      <c r="O29" s="105"/>
      <c r="P29" s="104"/>
      <c r="Q29" s="105"/>
      <c r="R29" s="104"/>
      <c r="S29" s="105"/>
      <c r="T29" s="104"/>
      <c r="U29" s="105"/>
      <c r="V29" s="104"/>
      <c r="W29" s="105"/>
    </row>
    <row r="30" spans="1:23" ht="60" customHeight="1" thickBot="1">
      <c r="A30" s="51"/>
      <c r="B30" s="159" t="s">
        <v>19</v>
      </c>
      <c r="C30" s="160"/>
      <c r="D30" s="165">
        <f>SUM(D24:E29)</f>
        <v>0</v>
      </c>
      <c r="E30" s="106"/>
      <c r="F30" s="106">
        <f>SUM(F24:G29)</f>
        <v>0</v>
      </c>
      <c r="G30" s="106"/>
      <c r="H30" s="106">
        <f>SUM(H24:I29)</f>
        <v>0</v>
      </c>
      <c r="I30" s="106"/>
      <c r="J30" s="106">
        <f>SUM(J24:K29)</f>
        <v>0</v>
      </c>
      <c r="K30" s="106"/>
      <c r="L30" s="106">
        <f>SUM(L24:M29)</f>
        <v>0</v>
      </c>
      <c r="M30" s="106"/>
      <c r="N30" s="106">
        <f>SUM(N24:O29)</f>
        <v>0</v>
      </c>
      <c r="O30" s="106"/>
      <c r="P30" s="106">
        <f>SUM(P24:Q29)</f>
        <v>0</v>
      </c>
      <c r="Q30" s="106"/>
      <c r="R30" s="106">
        <f>SUM(R24:S29)</f>
        <v>0</v>
      </c>
      <c r="S30" s="106"/>
      <c r="T30" s="86">
        <f>SUM(T24:U29)</f>
        <v>0</v>
      </c>
      <c r="U30" s="88"/>
      <c r="V30" s="86">
        <f>SUM(V24:W29)</f>
        <v>0</v>
      </c>
      <c r="W30" s="87"/>
    </row>
    <row r="31" spans="1:23" ht="60" customHeight="1">
      <c r="A31" s="170" t="s">
        <v>173</v>
      </c>
      <c r="B31" s="173" t="s">
        <v>2</v>
      </c>
      <c r="C31" s="174"/>
      <c r="D31" s="166"/>
      <c r="E31" s="107"/>
      <c r="F31" s="166"/>
      <c r="G31" s="107"/>
      <c r="H31" s="107"/>
      <c r="I31" s="107"/>
      <c r="J31" s="107"/>
      <c r="K31" s="107"/>
      <c r="L31" s="107"/>
      <c r="M31" s="107"/>
      <c r="N31" s="107"/>
      <c r="O31" s="107"/>
      <c r="P31" s="107"/>
      <c r="Q31" s="107"/>
      <c r="R31" s="107"/>
      <c r="S31" s="107"/>
      <c r="T31" s="111"/>
      <c r="U31" s="112"/>
      <c r="V31" s="111"/>
      <c r="W31" s="112"/>
    </row>
    <row r="32" spans="1:23" ht="39.75" customHeight="1">
      <c r="A32" s="171"/>
      <c r="B32" s="161" t="s">
        <v>3</v>
      </c>
      <c r="C32" s="162"/>
      <c r="D32" s="167"/>
      <c r="E32" s="103"/>
      <c r="F32" s="167"/>
      <c r="G32" s="103"/>
      <c r="H32" s="103"/>
      <c r="I32" s="103"/>
      <c r="J32" s="103"/>
      <c r="K32" s="103"/>
      <c r="L32" s="103"/>
      <c r="M32" s="103"/>
      <c r="N32" s="103"/>
      <c r="O32" s="103"/>
      <c r="P32" s="103"/>
      <c r="Q32" s="103"/>
      <c r="R32" s="103"/>
      <c r="S32" s="103"/>
      <c r="T32" s="91"/>
      <c r="U32" s="92"/>
      <c r="V32" s="91"/>
      <c r="W32" s="92"/>
    </row>
    <row r="33" spans="1:23" ht="39.75" customHeight="1">
      <c r="A33" s="171"/>
      <c r="B33" s="161" t="s">
        <v>4</v>
      </c>
      <c r="C33" s="162"/>
      <c r="D33" s="167"/>
      <c r="E33" s="103"/>
      <c r="F33" s="167"/>
      <c r="G33" s="103"/>
      <c r="H33" s="103"/>
      <c r="I33" s="103"/>
      <c r="J33" s="103"/>
      <c r="K33" s="103"/>
      <c r="L33" s="103"/>
      <c r="M33" s="103"/>
      <c r="N33" s="103"/>
      <c r="O33" s="103"/>
      <c r="P33" s="103"/>
      <c r="Q33" s="103"/>
      <c r="R33" s="103"/>
      <c r="S33" s="103"/>
      <c r="T33" s="91"/>
      <c r="U33" s="92"/>
      <c r="V33" s="91"/>
      <c r="W33" s="92"/>
    </row>
    <row r="34" spans="1:23" ht="39.75" customHeight="1">
      <c r="A34" s="171"/>
      <c r="B34" s="161" t="s">
        <v>54</v>
      </c>
      <c r="C34" s="162"/>
      <c r="D34" s="167"/>
      <c r="E34" s="103"/>
      <c r="F34" s="167"/>
      <c r="G34" s="103"/>
      <c r="H34" s="103"/>
      <c r="I34" s="103"/>
      <c r="J34" s="103"/>
      <c r="K34" s="103"/>
      <c r="L34" s="103"/>
      <c r="M34" s="103"/>
      <c r="N34" s="103"/>
      <c r="O34" s="103"/>
      <c r="P34" s="103"/>
      <c r="Q34" s="103"/>
      <c r="R34" s="103"/>
      <c r="S34" s="103"/>
      <c r="T34" s="91"/>
      <c r="U34" s="92"/>
      <c r="V34" s="91"/>
      <c r="W34" s="92"/>
    </row>
    <row r="35" spans="1:23" ht="39.75" customHeight="1">
      <c r="A35" s="171"/>
      <c r="B35" s="161" t="s">
        <v>18</v>
      </c>
      <c r="C35" s="162"/>
      <c r="D35" s="167"/>
      <c r="E35" s="103"/>
      <c r="F35" s="167"/>
      <c r="G35" s="103"/>
      <c r="H35" s="103"/>
      <c r="I35" s="103"/>
      <c r="J35" s="103"/>
      <c r="K35" s="103"/>
      <c r="L35" s="103"/>
      <c r="M35" s="103"/>
      <c r="N35" s="103"/>
      <c r="O35" s="103"/>
      <c r="P35" s="103"/>
      <c r="Q35" s="103"/>
      <c r="R35" s="103"/>
      <c r="S35" s="103"/>
      <c r="T35" s="91"/>
      <c r="U35" s="92"/>
      <c r="V35" s="91"/>
      <c r="W35" s="92"/>
    </row>
    <row r="36" spans="1:23" ht="60" customHeight="1" thickBot="1">
      <c r="A36" s="172"/>
      <c r="B36" s="163" t="s">
        <v>17</v>
      </c>
      <c r="C36" s="164"/>
      <c r="D36" s="168"/>
      <c r="E36" s="169"/>
      <c r="F36" s="168"/>
      <c r="G36" s="169"/>
      <c r="H36" s="169"/>
      <c r="I36" s="169"/>
      <c r="J36" s="169"/>
      <c r="K36" s="169"/>
      <c r="L36" s="169"/>
      <c r="M36" s="169"/>
      <c r="N36" s="169"/>
      <c r="O36" s="169"/>
      <c r="P36" s="169"/>
      <c r="Q36" s="169"/>
      <c r="R36" s="169"/>
      <c r="S36" s="169"/>
      <c r="T36" s="104"/>
      <c r="U36" s="105"/>
      <c r="V36" s="104"/>
      <c r="W36" s="105"/>
    </row>
    <row r="37" spans="1:23" ht="32.25" customHeight="1" thickBot="1">
      <c r="A37" s="53"/>
      <c r="B37" s="188" t="s">
        <v>7</v>
      </c>
      <c r="C37" s="189"/>
      <c r="D37" s="84">
        <f>SUM(D31:E36)</f>
        <v>0</v>
      </c>
      <c r="E37" s="85"/>
      <c r="F37" s="84">
        <f>SUM(F31:G36)</f>
        <v>0</v>
      </c>
      <c r="G37" s="85"/>
      <c r="H37" s="84">
        <f>SUM(H31:I36)</f>
        <v>0</v>
      </c>
      <c r="I37" s="85"/>
      <c r="J37" s="84">
        <f>SUM(J31:K36)</f>
        <v>0</v>
      </c>
      <c r="K37" s="85"/>
      <c r="L37" s="84">
        <f>SUM(L31:M36)</f>
        <v>0</v>
      </c>
      <c r="M37" s="85"/>
      <c r="N37" s="84">
        <f>SUM(N31:O36)</f>
        <v>0</v>
      </c>
      <c r="O37" s="85"/>
      <c r="P37" s="84">
        <f>SUM(P31:Q36)</f>
        <v>0</v>
      </c>
      <c r="Q37" s="85"/>
      <c r="R37" s="84">
        <f>SUM(R31:S36)</f>
        <v>0</v>
      </c>
      <c r="S37" s="85"/>
      <c r="T37" s="84">
        <f>SUM(T31:U36)</f>
        <v>0</v>
      </c>
      <c r="U37" s="85"/>
      <c r="V37" s="84">
        <f>SUM(V31:W36)</f>
        <v>0</v>
      </c>
      <c r="W37" s="85"/>
    </row>
    <row r="38" spans="1:23" ht="84" customHeight="1" thickBot="1">
      <c r="A38" s="52" t="s">
        <v>212</v>
      </c>
      <c r="B38" s="193" t="s">
        <v>172</v>
      </c>
      <c r="C38" s="194"/>
      <c r="D38" s="192"/>
      <c r="E38" s="192"/>
      <c r="F38" s="192"/>
      <c r="G38" s="192"/>
      <c r="H38" s="192"/>
      <c r="I38" s="192"/>
      <c r="J38" s="192"/>
      <c r="K38" s="192"/>
      <c r="L38" s="192"/>
      <c r="M38" s="192"/>
      <c r="N38" s="192"/>
      <c r="O38" s="192"/>
      <c r="P38" s="192"/>
      <c r="Q38" s="192"/>
      <c r="R38" s="192"/>
      <c r="S38" s="192"/>
      <c r="T38" s="192"/>
      <c r="U38" s="192"/>
      <c r="V38" s="192"/>
      <c r="W38" s="192"/>
    </row>
    <row r="39" spans="1:23" ht="32.25" customHeight="1" thickBot="1">
      <c r="A39" s="129" t="s">
        <v>213</v>
      </c>
      <c r="B39" s="54" t="s">
        <v>74</v>
      </c>
      <c r="C39" s="55" t="s">
        <v>9</v>
      </c>
      <c r="D39" s="56" t="s">
        <v>8</v>
      </c>
      <c r="E39" s="57" t="s">
        <v>10</v>
      </c>
      <c r="F39" s="57" t="s">
        <v>8</v>
      </c>
      <c r="G39" s="57" t="s">
        <v>10</v>
      </c>
      <c r="H39" s="57" t="s">
        <v>8</v>
      </c>
      <c r="I39" s="57" t="s">
        <v>10</v>
      </c>
      <c r="J39" s="57" t="s">
        <v>8</v>
      </c>
      <c r="K39" s="57" t="s">
        <v>10</v>
      </c>
      <c r="L39" s="57" t="s">
        <v>8</v>
      </c>
      <c r="M39" s="57" t="s">
        <v>10</v>
      </c>
      <c r="N39" s="57" t="s">
        <v>8</v>
      </c>
      <c r="O39" s="57" t="s">
        <v>10</v>
      </c>
      <c r="P39" s="57" t="s">
        <v>8</v>
      </c>
      <c r="Q39" s="57" t="s">
        <v>10</v>
      </c>
      <c r="R39" s="57" t="s">
        <v>8</v>
      </c>
      <c r="S39" s="57" t="s">
        <v>10</v>
      </c>
      <c r="T39" s="57" t="s">
        <v>8</v>
      </c>
      <c r="U39" s="57" t="s">
        <v>10</v>
      </c>
      <c r="V39" s="57" t="s">
        <v>8</v>
      </c>
      <c r="W39" s="57" t="s">
        <v>10</v>
      </c>
    </row>
    <row r="40" spans="1:23" ht="39.75" customHeight="1">
      <c r="A40" s="130"/>
      <c r="B40" s="42" t="s">
        <v>214</v>
      </c>
      <c r="C40" s="44">
        <v>0</v>
      </c>
      <c r="D40" s="39"/>
      <c r="E40" s="58">
        <f>D40*$C40</f>
        <v>0</v>
      </c>
      <c r="F40" s="26"/>
      <c r="G40" s="58">
        <f>F40*$C40</f>
        <v>0</v>
      </c>
      <c r="H40" s="26"/>
      <c r="I40" s="58">
        <f>H40*$C40</f>
        <v>0</v>
      </c>
      <c r="J40" s="26"/>
      <c r="K40" s="58">
        <f>J40*$C40</f>
        <v>0</v>
      </c>
      <c r="L40" s="26"/>
      <c r="M40" s="58">
        <f>L40*$C40</f>
        <v>0</v>
      </c>
      <c r="N40" s="26"/>
      <c r="O40" s="58">
        <f>N40*$C40</f>
        <v>0</v>
      </c>
      <c r="P40" s="26"/>
      <c r="Q40" s="58">
        <f>P40*$C40</f>
        <v>0</v>
      </c>
      <c r="R40" s="26"/>
      <c r="S40" s="58">
        <f>R40*$C40</f>
        <v>0</v>
      </c>
      <c r="T40" s="26"/>
      <c r="U40" s="58">
        <f>T40*$C40</f>
        <v>0</v>
      </c>
      <c r="V40" s="26"/>
      <c r="W40" s="58">
        <f>V40*$C40</f>
        <v>0</v>
      </c>
    </row>
    <row r="41" spans="1:23" ht="39.75" customHeight="1">
      <c r="A41" s="130"/>
      <c r="B41" s="42" t="s">
        <v>215</v>
      </c>
      <c r="C41" s="44">
        <v>0</v>
      </c>
      <c r="D41" s="39"/>
      <c r="E41" s="58">
        <f>D41*$C41</f>
        <v>0</v>
      </c>
      <c r="F41" s="26"/>
      <c r="G41" s="58">
        <f>F41*$C41</f>
        <v>0</v>
      </c>
      <c r="H41" s="26"/>
      <c r="I41" s="58">
        <f>H41*$C41</f>
        <v>0</v>
      </c>
      <c r="J41" s="26"/>
      <c r="K41" s="58">
        <f>J41*$C41</f>
        <v>0</v>
      </c>
      <c r="L41" s="26"/>
      <c r="M41" s="58">
        <f>L41*$C41</f>
        <v>0</v>
      </c>
      <c r="N41" s="26"/>
      <c r="O41" s="58">
        <f>N41*$C41</f>
        <v>0</v>
      </c>
      <c r="P41" s="26"/>
      <c r="Q41" s="58">
        <f>P41*$C41</f>
        <v>0</v>
      </c>
      <c r="R41" s="26"/>
      <c r="S41" s="58">
        <f>R41*$C41</f>
        <v>0</v>
      </c>
      <c r="T41" s="26"/>
      <c r="U41" s="58">
        <f>T41*$C41</f>
        <v>0</v>
      </c>
      <c r="V41" s="26"/>
      <c r="W41" s="58">
        <f>V41*$C41</f>
        <v>0</v>
      </c>
    </row>
    <row r="42" spans="1:23" ht="39.75" customHeight="1">
      <c r="A42" s="130"/>
      <c r="B42" s="42" t="s">
        <v>194</v>
      </c>
      <c r="C42" s="44">
        <v>0.054</v>
      </c>
      <c r="D42" s="39"/>
      <c r="E42" s="58">
        <f>D42*$C42</f>
        <v>0</v>
      </c>
      <c r="F42" s="26"/>
      <c r="G42" s="58">
        <f>F42*$C42</f>
        <v>0</v>
      </c>
      <c r="H42" s="26"/>
      <c r="I42" s="58">
        <f>H42*$C42</f>
        <v>0</v>
      </c>
      <c r="J42" s="26"/>
      <c r="K42" s="58">
        <f>J42*$C42</f>
        <v>0</v>
      </c>
      <c r="L42" s="26"/>
      <c r="M42" s="58">
        <f>L42*$C42</f>
        <v>0</v>
      </c>
      <c r="N42" s="26"/>
      <c r="O42" s="58">
        <f>N42*$C42</f>
        <v>0</v>
      </c>
      <c r="P42" s="26"/>
      <c r="Q42" s="58">
        <f>P42*$C42</f>
        <v>0</v>
      </c>
      <c r="R42" s="26"/>
      <c r="S42" s="58">
        <f>R42*$C42</f>
        <v>0</v>
      </c>
      <c r="T42" s="26"/>
      <c r="U42" s="58">
        <f>T42*$C42</f>
        <v>0</v>
      </c>
      <c r="V42" s="26"/>
      <c r="W42" s="58">
        <f>V42*$C42</f>
        <v>0</v>
      </c>
    </row>
    <row r="43" spans="1:23" ht="39.75" customHeight="1">
      <c r="A43" s="130"/>
      <c r="B43" s="42" t="s">
        <v>198</v>
      </c>
      <c r="C43" s="44">
        <v>0.04</v>
      </c>
      <c r="D43" s="39"/>
      <c r="E43" s="58">
        <f aca="true" t="shared" si="0" ref="E43:G56">D43*$C43</f>
        <v>0</v>
      </c>
      <c r="F43" s="26"/>
      <c r="G43" s="58">
        <f t="shared" si="0"/>
        <v>0</v>
      </c>
      <c r="H43" s="26"/>
      <c r="I43" s="58">
        <f aca="true" t="shared" si="1" ref="I43:I56">H43*$C43</f>
        <v>0</v>
      </c>
      <c r="J43" s="26"/>
      <c r="K43" s="58">
        <f>J43*$C43</f>
        <v>0</v>
      </c>
      <c r="L43" s="26"/>
      <c r="M43" s="58">
        <f aca="true" t="shared" si="2" ref="M43:M56">L43*$C43</f>
        <v>0</v>
      </c>
      <c r="N43" s="26"/>
      <c r="O43" s="58">
        <f aca="true" t="shared" si="3" ref="O43:O56">N43*$C43</f>
        <v>0</v>
      </c>
      <c r="P43" s="26"/>
      <c r="Q43" s="58">
        <f aca="true" t="shared" si="4" ref="Q43:Q56">P43*$C43</f>
        <v>0</v>
      </c>
      <c r="R43" s="26"/>
      <c r="S43" s="58">
        <f aca="true" t="shared" si="5" ref="S43:S51">R43*$C43</f>
        <v>0</v>
      </c>
      <c r="T43" s="26"/>
      <c r="U43" s="58">
        <f aca="true" t="shared" si="6" ref="U43:U56">T43*$C43</f>
        <v>0</v>
      </c>
      <c r="V43" s="26"/>
      <c r="W43" s="58">
        <f aca="true" t="shared" si="7" ref="W43:W56">V43*$C43</f>
        <v>0</v>
      </c>
    </row>
    <row r="44" spans="1:23" ht="58.5" customHeight="1">
      <c r="A44" s="130"/>
      <c r="B44" s="42" t="s">
        <v>199</v>
      </c>
      <c r="C44" s="44">
        <v>0.12</v>
      </c>
      <c r="D44" s="39"/>
      <c r="E44" s="58">
        <f t="shared" si="0"/>
        <v>0</v>
      </c>
      <c r="F44" s="26"/>
      <c r="G44" s="58">
        <f t="shared" si="0"/>
        <v>0</v>
      </c>
      <c r="H44" s="26"/>
      <c r="I44" s="58">
        <f t="shared" si="1"/>
        <v>0</v>
      </c>
      <c r="J44" s="26"/>
      <c r="K44" s="58">
        <f>J44*$C44</f>
        <v>0</v>
      </c>
      <c r="L44" s="26"/>
      <c r="M44" s="58">
        <f t="shared" si="2"/>
        <v>0</v>
      </c>
      <c r="N44" s="26"/>
      <c r="O44" s="58">
        <f t="shared" si="3"/>
        <v>0</v>
      </c>
      <c r="P44" s="26"/>
      <c r="Q44" s="58">
        <f t="shared" si="4"/>
        <v>0</v>
      </c>
      <c r="R44" s="26"/>
      <c r="S44" s="58">
        <f t="shared" si="5"/>
        <v>0</v>
      </c>
      <c r="T44" s="26"/>
      <c r="U44" s="58">
        <f t="shared" si="6"/>
        <v>0</v>
      </c>
      <c r="V44" s="26"/>
      <c r="W44" s="58">
        <f t="shared" si="7"/>
        <v>0</v>
      </c>
    </row>
    <row r="45" spans="1:23" ht="58.5" customHeight="1">
      <c r="A45" s="130"/>
      <c r="B45" s="42" t="s">
        <v>219</v>
      </c>
      <c r="C45" s="44">
        <v>0</v>
      </c>
      <c r="D45" s="39"/>
      <c r="E45" s="58">
        <f t="shared" si="0"/>
        <v>0</v>
      </c>
      <c r="F45" s="26"/>
      <c r="G45" s="58">
        <f t="shared" si="0"/>
        <v>0</v>
      </c>
      <c r="H45" s="26"/>
      <c r="I45" s="58">
        <f t="shared" si="1"/>
        <v>0</v>
      </c>
      <c r="J45" s="26"/>
      <c r="K45" s="58">
        <f>J45*$C45</f>
        <v>0</v>
      </c>
      <c r="L45" s="26"/>
      <c r="M45" s="58">
        <f t="shared" si="2"/>
        <v>0</v>
      </c>
      <c r="N45" s="26"/>
      <c r="O45" s="58">
        <f t="shared" si="3"/>
        <v>0</v>
      </c>
      <c r="P45" s="26"/>
      <c r="Q45" s="58">
        <f t="shared" si="4"/>
        <v>0</v>
      </c>
      <c r="R45" s="26"/>
      <c r="S45" s="58">
        <f t="shared" si="5"/>
        <v>0</v>
      </c>
      <c r="T45" s="26"/>
      <c r="U45" s="58">
        <f t="shared" si="6"/>
        <v>0</v>
      </c>
      <c r="V45" s="26"/>
      <c r="W45" s="58">
        <f t="shared" si="7"/>
        <v>0</v>
      </c>
    </row>
    <row r="46" spans="1:23" ht="58.5" customHeight="1">
      <c r="A46" s="130"/>
      <c r="B46" s="42" t="s">
        <v>216</v>
      </c>
      <c r="C46" s="44">
        <v>0</v>
      </c>
      <c r="D46" s="39"/>
      <c r="E46" s="58">
        <f t="shared" si="0"/>
        <v>0</v>
      </c>
      <c r="F46" s="26"/>
      <c r="G46" s="58">
        <f t="shared" si="0"/>
        <v>0</v>
      </c>
      <c r="H46" s="26"/>
      <c r="I46" s="58">
        <f t="shared" si="1"/>
        <v>0</v>
      </c>
      <c r="J46" s="26"/>
      <c r="K46" s="58">
        <f>J46*$C46</f>
        <v>0</v>
      </c>
      <c r="L46" s="26"/>
      <c r="M46" s="58">
        <f t="shared" si="2"/>
        <v>0</v>
      </c>
      <c r="N46" s="26"/>
      <c r="O46" s="58">
        <f t="shared" si="3"/>
        <v>0</v>
      </c>
      <c r="P46" s="26"/>
      <c r="Q46" s="58">
        <f t="shared" si="4"/>
        <v>0</v>
      </c>
      <c r="R46" s="26"/>
      <c r="S46" s="58">
        <f t="shared" si="5"/>
        <v>0</v>
      </c>
      <c r="T46" s="26"/>
      <c r="U46" s="58">
        <f t="shared" si="6"/>
        <v>0</v>
      </c>
      <c r="V46" s="26"/>
      <c r="W46" s="58">
        <f t="shared" si="7"/>
        <v>0</v>
      </c>
    </row>
    <row r="47" spans="1:23" ht="58.5" customHeight="1">
      <c r="A47" s="130"/>
      <c r="B47" s="42" t="s">
        <v>216</v>
      </c>
      <c r="C47" s="44">
        <v>0</v>
      </c>
      <c r="D47" s="39"/>
      <c r="E47" s="58">
        <f t="shared" si="0"/>
        <v>0</v>
      </c>
      <c r="F47" s="26"/>
      <c r="G47" s="58">
        <f t="shared" si="0"/>
        <v>0</v>
      </c>
      <c r="H47" s="26"/>
      <c r="I47" s="58">
        <f t="shared" si="1"/>
        <v>0</v>
      </c>
      <c r="J47" s="26"/>
      <c r="K47" s="58">
        <f>J47*$C47</f>
        <v>0</v>
      </c>
      <c r="L47" s="26"/>
      <c r="M47" s="58">
        <f t="shared" si="2"/>
        <v>0</v>
      </c>
      <c r="N47" s="26"/>
      <c r="O47" s="58">
        <f t="shared" si="3"/>
        <v>0</v>
      </c>
      <c r="P47" s="26"/>
      <c r="Q47" s="58">
        <f t="shared" si="4"/>
        <v>0</v>
      </c>
      <c r="R47" s="26"/>
      <c r="S47" s="58">
        <f t="shared" si="5"/>
        <v>0</v>
      </c>
      <c r="T47" s="26"/>
      <c r="U47" s="58">
        <f t="shared" si="6"/>
        <v>0</v>
      </c>
      <c r="V47" s="26"/>
      <c r="W47" s="58">
        <f t="shared" si="7"/>
        <v>0</v>
      </c>
    </row>
    <row r="48" spans="1:23" ht="42" customHeight="1">
      <c r="A48" s="130"/>
      <c r="B48" s="42" t="s">
        <v>200</v>
      </c>
      <c r="C48" s="44">
        <v>0.002</v>
      </c>
      <c r="D48" s="39"/>
      <c r="E48" s="58">
        <f t="shared" si="0"/>
        <v>0</v>
      </c>
      <c r="F48" s="26"/>
      <c r="G48" s="58">
        <f t="shared" si="0"/>
        <v>0</v>
      </c>
      <c r="H48" s="26"/>
      <c r="I48" s="58">
        <f t="shared" si="1"/>
        <v>0</v>
      </c>
      <c r="J48" s="26"/>
      <c r="K48" s="58">
        <f aca="true" t="shared" si="8" ref="K48:K56">J48*$C48</f>
        <v>0</v>
      </c>
      <c r="L48" s="26"/>
      <c r="M48" s="58">
        <f t="shared" si="2"/>
        <v>0</v>
      </c>
      <c r="N48" s="26"/>
      <c r="O48" s="58">
        <f t="shared" si="3"/>
        <v>0</v>
      </c>
      <c r="P48" s="26"/>
      <c r="Q48" s="58">
        <f t="shared" si="4"/>
        <v>0</v>
      </c>
      <c r="R48" s="26"/>
      <c r="S48" s="58">
        <f t="shared" si="5"/>
        <v>0</v>
      </c>
      <c r="T48" s="26"/>
      <c r="U48" s="58">
        <f t="shared" si="6"/>
        <v>0</v>
      </c>
      <c r="V48" s="26"/>
      <c r="W48" s="58">
        <f t="shared" si="7"/>
        <v>0</v>
      </c>
    </row>
    <row r="49" spans="1:23" ht="57.75" customHeight="1">
      <c r="A49" s="130"/>
      <c r="B49" s="42" t="s">
        <v>201</v>
      </c>
      <c r="C49" s="45">
        <v>0.008</v>
      </c>
      <c r="D49" s="39"/>
      <c r="E49" s="58">
        <f t="shared" si="0"/>
        <v>0</v>
      </c>
      <c r="F49" s="26"/>
      <c r="G49" s="58">
        <f t="shared" si="0"/>
        <v>0</v>
      </c>
      <c r="H49" s="26"/>
      <c r="I49" s="58">
        <f t="shared" si="1"/>
        <v>0</v>
      </c>
      <c r="J49" s="26"/>
      <c r="K49" s="58">
        <f t="shared" si="8"/>
        <v>0</v>
      </c>
      <c r="L49" s="26"/>
      <c r="M49" s="58">
        <f t="shared" si="2"/>
        <v>0</v>
      </c>
      <c r="N49" s="26"/>
      <c r="O49" s="58">
        <f t="shared" si="3"/>
        <v>0</v>
      </c>
      <c r="P49" s="26"/>
      <c r="Q49" s="58">
        <f t="shared" si="4"/>
        <v>0</v>
      </c>
      <c r="R49" s="26"/>
      <c r="S49" s="58">
        <f t="shared" si="5"/>
        <v>0</v>
      </c>
      <c r="T49" s="26"/>
      <c r="U49" s="58">
        <f t="shared" si="6"/>
        <v>0</v>
      </c>
      <c r="V49" s="26"/>
      <c r="W49" s="58">
        <f t="shared" si="7"/>
        <v>0</v>
      </c>
    </row>
    <row r="50" spans="1:23" ht="52.5" customHeight="1">
      <c r="A50" s="130"/>
      <c r="B50" s="42" t="s">
        <v>202</v>
      </c>
      <c r="C50" s="44">
        <v>0.004</v>
      </c>
      <c r="D50" s="30"/>
      <c r="E50" s="58">
        <f t="shared" si="0"/>
        <v>0</v>
      </c>
      <c r="F50" s="26"/>
      <c r="G50" s="58">
        <f t="shared" si="0"/>
        <v>0</v>
      </c>
      <c r="H50" s="26"/>
      <c r="I50" s="58">
        <f t="shared" si="1"/>
        <v>0</v>
      </c>
      <c r="J50" s="26"/>
      <c r="K50" s="58">
        <f t="shared" si="8"/>
        <v>0</v>
      </c>
      <c r="L50" s="26"/>
      <c r="M50" s="58">
        <f t="shared" si="2"/>
        <v>0</v>
      </c>
      <c r="N50" s="26"/>
      <c r="O50" s="58">
        <f t="shared" si="3"/>
        <v>0</v>
      </c>
      <c r="P50" s="26"/>
      <c r="Q50" s="58">
        <f t="shared" si="4"/>
        <v>0</v>
      </c>
      <c r="R50" s="26"/>
      <c r="S50" s="58">
        <f t="shared" si="5"/>
        <v>0</v>
      </c>
      <c r="T50" s="26"/>
      <c r="U50" s="58">
        <f t="shared" si="6"/>
        <v>0</v>
      </c>
      <c r="V50" s="26"/>
      <c r="W50" s="58">
        <f t="shared" si="7"/>
        <v>0</v>
      </c>
    </row>
    <row r="51" spans="1:23" ht="52.5" customHeight="1">
      <c r="A51" s="130"/>
      <c r="B51" s="42" t="s">
        <v>217</v>
      </c>
      <c r="C51" s="44">
        <v>0</v>
      </c>
      <c r="D51" s="30"/>
      <c r="E51" s="58">
        <f t="shared" si="0"/>
        <v>0</v>
      </c>
      <c r="F51" s="26"/>
      <c r="G51" s="58">
        <f t="shared" si="0"/>
        <v>0</v>
      </c>
      <c r="H51" s="26"/>
      <c r="I51" s="58">
        <f t="shared" si="1"/>
        <v>0</v>
      </c>
      <c r="J51" s="26"/>
      <c r="K51" s="58">
        <f t="shared" si="8"/>
        <v>0</v>
      </c>
      <c r="L51" s="26"/>
      <c r="M51" s="58">
        <f t="shared" si="2"/>
        <v>0</v>
      </c>
      <c r="N51" s="26"/>
      <c r="O51" s="58">
        <f t="shared" si="3"/>
        <v>0</v>
      </c>
      <c r="P51" s="26"/>
      <c r="Q51" s="58">
        <f t="shared" si="4"/>
        <v>0</v>
      </c>
      <c r="R51" s="26"/>
      <c r="S51" s="58">
        <f t="shared" si="5"/>
        <v>0</v>
      </c>
      <c r="T51" s="26"/>
      <c r="U51" s="58">
        <f t="shared" si="6"/>
        <v>0</v>
      </c>
      <c r="V51" s="26"/>
      <c r="W51" s="58">
        <f t="shared" si="7"/>
        <v>0</v>
      </c>
    </row>
    <row r="52" spans="1:23" ht="62.25" customHeight="1">
      <c r="A52" s="130"/>
      <c r="B52" s="42" t="s">
        <v>197</v>
      </c>
      <c r="C52" s="44">
        <v>0.06</v>
      </c>
      <c r="D52" s="39"/>
      <c r="E52" s="58">
        <f t="shared" si="0"/>
        <v>0</v>
      </c>
      <c r="F52" s="26"/>
      <c r="G52" s="58">
        <f t="shared" si="0"/>
        <v>0</v>
      </c>
      <c r="H52" s="26"/>
      <c r="I52" s="58">
        <f t="shared" si="1"/>
        <v>0</v>
      </c>
      <c r="J52" s="26"/>
      <c r="K52" s="58">
        <f t="shared" si="8"/>
        <v>0</v>
      </c>
      <c r="L52" s="26"/>
      <c r="M52" s="58">
        <f t="shared" si="2"/>
        <v>0</v>
      </c>
      <c r="N52" s="26"/>
      <c r="O52" s="58">
        <f t="shared" si="3"/>
        <v>0</v>
      </c>
      <c r="P52" s="26"/>
      <c r="Q52" s="58">
        <f t="shared" si="4"/>
        <v>0</v>
      </c>
      <c r="R52" s="26"/>
      <c r="S52" s="58">
        <f>R52*$C52</f>
        <v>0</v>
      </c>
      <c r="T52" s="26"/>
      <c r="U52" s="58">
        <f t="shared" si="6"/>
        <v>0</v>
      </c>
      <c r="V52" s="26"/>
      <c r="W52" s="58">
        <f t="shared" si="7"/>
        <v>0</v>
      </c>
    </row>
    <row r="53" spans="1:23" ht="59.25" customHeight="1">
      <c r="A53" s="130"/>
      <c r="B53" s="42" t="s">
        <v>195</v>
      </c>
      <c r="C53" s="44">
        <v>0.03</v>
      </c>
      <c r="D53" s="39"/>
      <c r="E53" s="58">
        <f t="shared" si="0"/>
        <v>0</v>
      </c>
      <c r="F53" s="26"/>
      <c r="G53" s="58">
        <f t="shared" si="0"/>
        <v>0</v>
      </c>
      <c r="H53" s="26"/>
      <c r="I53" s="58">
        <f t="shared" si="1"/>
        <v>0</v>
      </c>
      <c r="J53" s="26"/>
      <c r="K53" s="58">
        <f t="shared" si="8"/>
        <v>0</v>
      </c>
      <c r="L53" s="26"/>
      <c r="M53" s="58">
        <f t="shared" si="2"/>
        <v>0</v>
      </c>
      <c r="N53" s="26"/>
      <c r="O53" s="58">
        <f t="shared" si="3"/>
        <v>0</v>
      </c>
      <c r="P53" s="26"/>
      <c r="Q53" s="58">
        <f t="shared" si="4"/>
        <v>0</v>
      </c>
      <c r="R53" s="26"/>
      <c r="S53" s="58">
        <f>R53*$C53</f>
        <v>0</v>
      </c>
      <c r="T53" s="26"/>
      <c r="U53" s="58">
        <f t="shared" si="6"/>
        <v>0</v>
      </c>
      <c r="V53" s="26"/>
      <c r="W53" s="58">
        <f t="shared" si="7"/>
        <v>0</v>
      </c>
    </row>
    <row r="54" spans="1:23" ht="39.75" customHeight="1">
      <c r="A54" s="130"/>
      <c r="B54" s="42" t="s">
        <v>196</v>
      </c>
      <c r="C54" s="44">
        <v>0.09</v>
      </c>
      <c r="D54" s="39"/>
      <c r="E54" s="58">
        <f t="shared" si="0"/>
        <v>0</v>
      </c>
      <c r="F54" s="26"/>
      <c r="G54" s="58">
        <f t="shared" si="0"/>
        <v>0</v>
      </c>
      <c r="H54" s="26"/>
      <c r="I54" s="58">
        <f t="shared" si="1"/>
        <v>0</v>
      </c>
      <c r="J54" s="26"/>
      <c r="K54" s="58">
        <f t="shared" si="8"/>
        <v>0</v>
      </c>
      <c r="L54" s="26"/>
      <c r="M54" s="58">
        <f t="shared" si="2"/>
        <v>0</v>
      </c>
      <c r="N54" s="26"/>
      <c r="O54" s="58">
        <f t="shared" si="3"/>
        <v>0</v>
      </c>
      <c r="P54" s="26"/>
      <c r="Q54" s="58">
        <f t="shared" si="4"/>
        <v>0</v>
      </c>
      <c r="R54" s="26"/>
      <c r="S54" s="58">
        <f>R54*$C54</f>
        <v>0</v>
      </c>
      <c r="T54" s="26"/>
      <c r="U54" s="58">
        <f t="shared" si="6"/>
        <v>0</v>
      </c>
      <c r="V54" s="26"/>
      <c r="W54" s="58">
        <f t="shared" si="7"/>
        <v>0</v>
      </c>
    </row>
    <row r="55" spans="1:23" ht="39.75" customHeight="1">
      <c r="A55" s="130"/>
      <c r="B55" s="42" t="s">
        <v>218</v>
      </c>
      <c r="C55" s="44">
        <v>0</v>
      </c>
      <c r="D55" s="39"/>
      <c r="E55" s="58">
        <f t="shared" si="0"/>
        <v>0</v>
      </c>
      <c r="F55" s="26"/>
      <c r="G55" s="58">
        <f t="shared" si="0"/>
        <v>0</v>
      </c>
      <c r="H55" s="26"/>
      <c r="I55" s="58">
        <f t="shared" si="1"/>
        <v>0</v>
      </c>
      <c r="J55" s="26"/>
      <c r="K55" s="58">
        <f t="shared" si="8"/>
        <v>0</v>
      </c>
      <c r="L55" s="26"/>
      <c r="M55" s="58">
        <f t="shared" si="2"/>
        <v>0</v>
      </c>
      <c r="N55" s="26"/>
      <c r="O55" s="58">
        <f t="shared" si="3"/>
        <v>0</v>
      </c>
      <c r="P55" s="26"/>
      <c r="Q55" s="58">
        <f t="shared" si="4"/>
        <v>0</v>
      </c>
      <c r="R55" s="26"/>
      <c r="S55" s="58">
        <f>R55*$C55</f>
        <v>0</v>
      </c>
      <c r="T55" s="26"/>
      <c r="U55" s="58">
        <f t="shared" si="6"/>
        <v>0</v>
      </c>
      <c r="V55" s="26"/>
      <c r="W55" s="58">
        <f t="shared" si="7"/>
        <v>0</v>
      </c>
    </row>
    <row r="56" spans="1:23" ht="39.75" customHeight="1" thickBot="1">
      <c r="A56" s="130"/>
      <c r="B56" s="43" t="s">
        <v>12</v>
      </c>
      <c r="C56" s="44">
        <v>0.0015</v>
      </c>
      <c r="D56" s="39"/>
      <c r="E56" s="58">
        <f t="shared" si="0"/>
        <v>0</v>
      </c>
      <c r="F56" s="26"/>
      <c r="G56" s="58">
        <f t="shared" si="0"/>
        <v>0</v>
      </c>
      <c r="H56" s="26"/>
      <c r="I56" s="58">
        <f t="shared" si="1"/>
        <v>0</v>
      </c>
      <c r="J56" s="26"/>
      <c r="K56" s="58">
        <f t="shared" si="8"/>
        <v>0</v>
      </c>
      <c r="L56" s="26"/>
      <c r="M56" s="58">
        <f t="shared" si="2"/>
        <v>0</v>
      </c>
      <c r="N56" s="26"/>
      <c r="O56" s="58">
        <f t="shared" si="3"/>
        <v>0</v>
      </c>
      <c r="P56" s="26"/>
      <c r="Q56" s="58">
        <f t="shared" si="4"/>
        <v>0</v>
      </c>
      <c r="R56" s="26"/>
      <c r="S56" s="58">
        <f>R56*$C56</f>
        <v>0</v>
      </c>
      <c r="T56" s="26"/>
      <c r="U56" s="58">
        <f t="shared" si="6"/>
        <v>0</v>
      </c>
      <c r="V56" s="26"/>
      <c r="W56" s="58">
        <f t="shared" si="7"/>
        <v>0</v>
      </c>
    </row>
    <row r="57" spans="1:23" ht="32.25" customHeight="1" thickBot="1">
      <c r="A57" s="131"/>
      <c r="B57" s="190" t="s">
        <v>11</v>
      </c>
      <c r="C57" s="191"/>
      <c r="D57" s="59"/>
      <c r="E57" s="60">
        <f>SUM(E42:E56)</f>
        <v>0</v>
      </c>
      <c r="F57" s="6"/>
      <c r="G57" s="60">
        <f>SUM(G42:G56)</f>
        <v>0</v>
      </c>
      <c r="H57" s="6"/>
      <c r="I57" s="60">
        <f>SUM(I42:I56)</f>
        <v>0</v>
      </c>
      <c r="J57" s="61"/>
      <c r="K57" s="60">
        <f>SUM(K42:K56)</f>
        <v>0</v>
      </c>
      <c r="L57" s="61"/>
      <c r="M57" s="60">
        <f>SUM(M42:M56)</f>
        <v>0</v>
      </c>
      <c r="N57" s="61"/>
      <c r="O57" s="60">
        <f>SUM(O42:O56)</f>
        <v>0</v>
      </c>
      <c r="P57" s="6"/>
      <c r="Q57" s="60">
        <f>SUM(Q42:Q56)</f>
        <v>0</v>
      </c>
      <c r="R57" s="6"/>
      <c r="S57" s="60">
        <f>SUM(S42:S56)</f>
        <v>0</v>
      </c>
      <c r="T57" s="31"/>
      <c r="U57" s="60">
        <f>SUM(U42:U56)</f>
        <v>0</v>
      </c>
      <c r="V57" s="31"/>
      <c r="W57" s="60">
        <f>SUM(W42:W56)</f>
        <v>0</v>
      </c>
    </row>
    <row r="58" spans="1:23" ht="32.25" customHeight="1">
      <c r="A58" s="138" t="s">
        <v>176</v>
      </c>
      <c r="B58" s="141" t="s">
        <v>2</v>
      </c>
      <c r="C58" s="142"/>
      <c r="D58" s="81">
        <f>IF(D31=0,D17+D24-(E40+E41),D31-(E40+E41))</f>
        <v>0</v>
      </c>
      <c r="E58" s="82"/>
      <c r="F58" s="81">
        <f>IF(F31=0,F17+F24-(G40+G41),F31-(G40+G41))</f>
        <v>0</v>
      </c>
      <c r="G58" s="82"/>
      <c r="H58" s="81">
        <f>IF(H31=0,H17+H24-(I40+I41),H31-(I40+I41))</f>
        <v>0</v>
      </c>
      <c r="I58" s="82"/>
      <c r="J58" s="81">
        <f>IF(J31=0,J17+J24-(K40+K41),J31-(K40+K41))</f>
        <v>0</v>
      </c>
      <c r="K58" s="82"/>
      <c r="L58" s="81">
        <f>IF(L31=0,L17+L24-(M40+M41),L31-(M40+M41))</f>
        <v>0</v>
      </c>
      <c r="M58" s="82"/>
      <c r="N58" s="81">
        <f>IF(N31=0,N17+N24-(O40+O41),N31-(O40+O41))</f>
        <v>0</v>
      </c>
      <c r="O58" s="82"/>
      <c r="P58" s="81">
        <f>IF(P31=0,P17+P24-(Q40+Q41),P31-(Q40+Q41))</f>
        <v>0</v>
      </c>
      <c r="Q58" s="82"/>
      <c r="R58" s="81">
        <f>IF(R31=0,R17+R24-(S40+S41),R31-(S40+S41))</f>
        <v>0</v>
      </c>
      <c r="S58" s="82"/>
      <c r="T58" s="81">
        <f>IF(T31=0,T17+T24-(U40+U41),T31-(U40+U41))</f>
        <v>0</v>
      </c>
      <c r="U58" s="83"/>
      <c r="V58" s="81">
        <f>IF(V31=0,V17+V24-(W40+W41),V31-(W40+W41))</f>
        <v>0</v>
      </c>
      <c r="W58" s="82"/>
    </row>
    <row r="59" spans="1:23" ht="32.25" customHeight="1">
      <c r="A59" s="139"/>
      <c r="B59" s="136" t="s">
        <v>3</v>
      </c>
      <c r="C59" s="137"/>
      <c r="D59" s="78">
        <f>IF(D32=0,D18+D25-(E42+E43+E44+E45),D32-(E42+E43+E44+E45))</f>
        <v>0</v>
      </c>
      <c r="E59" s="79"/>
      <c r="F59" s="78">
        <f>IF(F32=0,F18+F25-(G42+G43+G44+G45),F32-(G42+G43+G44+G45))</f>
        <v>0</v>
      </c>
      <c r="G59" s="79"/>
      <c r="H59" s="78">
        <f>IF(H32=0,H18+H25-(I42+I43+I44+I45),H32-(I42+I43+I44+I45))</f>
        <v>0</v>
      </c>
      <c r="I59" s="79"/>
      <c r="J59" s="78">
        <f>IF(J32=0,J18+J25-(K42+K43+K44+K45),J32-(K42+K43+K44+K45))</f>
        <v>0</v>
      </c>
      <c r="K59" s="79"/>
      <c r="L59" s="78">
        <f>IF(L32=0,L18+L25-(M42+M43+M44+M45),L32-(M42+M43+M44+M45))</f>
        <v>0</v>
      </c>
      <c r="M59" s="79"/>
      <c r="N59" s="78">
        <f>IF(N32=0,N18+N25-(O42+O43+O44+O45),N32-(O42+O43+O44+O45))</f>
        <v>0</v>
      </c>
      <c r="O59" s="79"/>
      <c r="P59" s="78">
        <f>IF(P32=0,P18+P25-(Q42+Q43+Q44+Q45),P32-(Q42+Q43+Q44+Q45))</f>
        <v>0</v>
      </c>
      <c r="Q59" s="79"/>
      <c r="R59" s="78">
        <f>IF(R32=0,R18+R25-(S42+S43+S44+S45),R32-(S42+S43+S44+S45))</f>
        <v>0</v>
      </c>
      <c r="S59" s="79"/>
      <c r="T59" s="78">
        <f>IF(T32=0,T18+T25-(U42+U43+U44+U45),T32-(U42+U43+U44+U45))</f>
        <v>0</v>
      </c>
      <c r="U59" s="80"/>
      <c r="V59" s="78">
        <f>IF(V32=0,V18+V25-(W42+W43+W44+W45),V32-(W42+W43+W44+W45))</f>
        <v>0</v>
      </c>
      <c r="W59" s="79"/>
    </row>
    <row r="60" spans="1:23" ht="32.25" customHeight="1">
      <c r="A60" s="139"/>
      <c r="B60" s="136" t="s">
        <v>4</v>
      </c>
      <c r="C60" s="137"/>
      <c r="D60" s="78">
        <f>IF(D33=0,D19+D26-(E56+E46+E47),D33-(E56+E46+E47))</f>
        <v>0</v>
      </c>
      <c r="E60" s="79"/>
      <c r="F60" s="78">
        <f>IF(F33=0,F19+F26-(G56+G46+G47),F33-(G56+G46+G47))</f>
        <v>0</v>
      </c>
      <c r="G60" s="79"/>
      <c r="H60" s="78">
        <f>IF(H33=0,H19+H26-(I56+I46+I47),H33-(I56+I46+I47))</f>
        <v>0</v>
      </c>
      <c r="I60" s="79"/>
      <c r="J60" s="78">
        <f>IF(J33=0,J19+J26-(K56+K46+K47),J33-(K56+K46+K47))</f>
        <v>0</v>
      </c>
      <c r="K60" s="79"/>
      <c r="L60" s="78">
        <f>IF(L33=0,L19+L26-(M56+M46+M47),L33-(M56+M46+M47))</f>
        <v>0</v>
      </c>
      <c r="M60" s="79"/>
      <c r="N60" s="78">
        <f>IF(N33=0,N19+N26-(O56+O46+O47),N33-(O56+O46+O47))</f>
        <v>0</v>
      </c>
      <c r="O60" s="79"/>
      <c r="P60" s="78">
        <f>IF(P33=0,P19+P26-(Q56+Q46+Q47),P33-(Q56+Q46+Q47))</f>
        <v>0</v>
      </c>
      <c r="Q60" s="79"/>
      <c r="R60" s="78">
        <f>IF(R33=0,R19+R26-(S56+S46+S47),R33-(S56+S46+S47))</f>
        <v>0</v>
      </c>
      <c r="S60" s="79"/>
      <c r="T60" s="78">
        <f>IF(T33=0,T19+T26-(U56+U46+U47),T33-(U56+U46+U47))</f>
        <v>0</v>
      </c>
      <c r="U60" s="80"/>
      <c r="V60" s="78">
        <f>IF(V33=0,V19+V26-(W56+W46+W47),V33-(W56+W46+W47))</f>
        <v>0</v>
      </c>
      <c r="W60" s="79"/>
    </row>
    <row r="61" spans="1:23" ht="32.25" customHeight="1">
      <c r="A61" s="139"/>
      <c r="B61" s="136" t="s">
        <v>54</v>
      </c>
      <c r="C61" s="137"/>
      <c r="D61" s="78">
        <f>IF(D34=0,D20+D27-(E49+E50+E48+E51),D34-(E49+E50+E48+E51))</f>
        <v>0</v>
      </c>
      <c r="E61" s="79"/>
      <c r="F61" s="78">
        <f>IF(F34=0,F20+F27-(G49+G50+G48+G51),F34-(G49+G50+G48+G51))</f>
        <v>0</v>
      </c>
      <c r="G61" s="79"/>
      <c r="H61" s="78">
        <f>IF(H34=0,H20+H27-(I49+I50+I48+I51),H34-(I49+I50+I48+I51))</f>
        <v>0</v>
      </c>
      <c r="I61" s="79"/>
      <c r="J61" s="78">
        <f>IF(J34=0,J20+J27-(K49+K50+K48+K51),J34-(K49+K50+K48+K51))</f>
        <v>0</v>
      </c>
      <c r="K61" s="79"/>
      <c r="L61" s="78">
        <f>IF(L34=0,L20+L27-(M49+M50+M48+M51),L34-(M49+M50+M48+M51))</f>
        <v>0</v>
      </c>
      <c r="M61" s="79"/>
      <c r="N61" s="78">
        <f>IF(N34=0,N20+N27-(O49+O50+O48+O51),N34-(O49+O50+O48+O51))</f>
        <v>0</v>
      </c>
      <c r="O61" s="79"/>
      <c r="P61" s="78">
        <f>IF(P34=0,P20+P27-(Q49+Q50+Q48+Q51),P34-(Q49+Q50+Q48+Q51))</f>
        <v>0</v>
      </c>
      <c r="Q61" s="79"/>
      <c r="R61" s="78">
        <f>IF(R34=0,R20+R27-(S49+S50+S48+S51),R34-(S49+S50+S48+S51))</f>
        <v>0</v>
      </c>
      <c r="S61" s="79"/>
      <c r="T61" s="78">
        <f>IF(T34=0,T20+T27-(U49+U50+U48+U51),T34-(U49+U50+U48+U51))</f>
        <v>0</v>
      </c>
      <c r="U61" s="80"/>
      <c r="V61" s="78">
        <f>IF(V34=0,V20+V27-(W49+W50+W48+W51),V34-(W49+W50+W48+W51))</f>
        <v>0</v>
      </c>
      <c r="W61" s="79"/>
    </row>
    <row r="62" spans="1:23" ht="32.25" customHeight="1">
      <c r="A62" s="139"/>
      <c r="B62" s="136" t="s">
        <v>18</v>
      </c>
      <c r="C62" s="137"/>
      <c r="D62" s="78">
        <f>IF(D35=0,D28+D21-(E54+E53+E52+E55),D35-(E54+E53+E52+E55))</f>
        <v>0</v>
      </c>
      <c r="E62" s="80"/>
      <c r="F62" s="78">
        <f>IF(F35=0,F28+F21-(G54+G53+G52+G55),F35-(G54+G53+G52+G55))</f>
        <v>0</v>
      </c>
      <c r="G62" s="80"/>
      <c r="H62" s="78">
        <f>IF(H35=0,H28+H21-(I54+I53+I52+I55),H35-(I54+I53+I52+I55))</f>
        <v>0</v>
      </c>
      <c r="I62" s="80"/>
      <c r="J62" s="78">
        <f>IF(J35=0,J28+J21-(K54+K53+K52+K55),J35-(K54+K53+K52+K55))</f>
        <v>0</v>
      </c>
      <c r="K62" s="80"/>
      <c r="L62" s="78">
        <f>IF(L35=0,L28+L21-(M54+M53+M52+M55),L35-(M54+M53+M52+M55))</f>
        <v>0</v>
      </c>
      <c r="M62" s="80"/>
      <c r="N62" s="78">
        <f>IF(N35=0,N28+N21-(O54+O53+O52+O55),N35-(O54+O53+O52+O55))</f>
        <v>0</v>
      </c>
      <c r="O62" s="80"/>
      <c r="P62" s="78">
        <f>IF(P35=0,P28+P21-(Q54+Q53+Q52+Q55),P35-(Q54+Q53+Q52+Q55))</f>
        <v>0</v>
      </c>
      <c r="Q62" s="80"/>
      <c r="R62" s="78">
        <f>IF(R35=0,R28+R21-(S54+S53+S52+S55),R35-(S54+S53+S52+S55))</f>
        <v>0</v>
      </c>
      <c r="S62" s="80"/>
      <c r="T62" s="78">
        <f>IF(T35=0,T28+T21-(U54+U53+U52+U55),T35-(U54+U53+U52+U55))</f>
        <v>0</v>
      </c>
      <c r="U62" s="80"/>
      <c r="V62" s="78">
        <f>IF(V35=0,V28+V21-(W54+W53+W52+W55),V35-(W54+W53+W52+W55))</f>
        <v>0</v>
      </c>
      <c r="W62" s="80"/>
    </row>
    <row r="63" spans="1:23" ht="32.25" customHeight="1" thickBot="1">
      <c r="A63" s="140"/>
      <c r="B63" s="134" t="s">
        <v>17</v>
      </c>
      <c r="C63" s="135"/>
      <c r="D63" s="155">
        <f>IF(D36=0,D29+D22,D36)</f>
        <v>0</v>
      </c>
      <c r="E63" s="156"/>
      <c r="F63" s="155">
        <f>IF(F36=0,F29+F22,F36)</f>
        <v>0</v>
      </c>
      <c r="G63" s="156"/>
      <c r="H63" s="155">
        <f>IF(H36=0,H29+H22,H36)</f>
        <v>0</v>
      </c>
      <c r="I63" s="156"/>
      <c r="J63" s="155">
        <f>IF(J36=0,J29+J22,J36)</f>
        <v>0</v>
      </c>
      <c r="K63" s="156"/>
      <c r="L63" s="155">
        <f>IF(L36=0,L29+L22,L36)</f>
        <v>0</v>
      </c>
      <c r="M63" s="156"/>
      <c r="N63" s="155">
        <f>IF(N36=0,N29+N22,N36)</f>
        <v>0</v>
      </c>
      <c r="O63" s="156"/>
      <c r="P63" s="155">
        <f>IF(P36=0,P29+P22,P36)</f>
        <v>0</v>
      </c>
      <c r="Q63" s="156"/>
      <c r="R63" s="155">
        <f>IF(R36=0,R29+R22,R36)</f>
        <v>0</v>
      </c>
      <c r="S63" s="156"/>
      <c r="T63" s="155">
        <f>IF(T36=0,T29+T22,T36)</f>
        <v>0</v>
      </c>
      <c r="U63" s="157"/>
      <c r="V63" s="155">
        <f>IF(V36=0,V29+V22,V36)</f>
        <v>0</v>
      </c>
      <c r="W63" s="156"/>
    </row>
    <row r="64" spans="1:23" ht="32.25" customHeight="1" thickBot="1">
      <c r="A64" s="132" t="s">
        <v>73</v>
      </c>
      <c r="B64" s="132"/>
      <c r="C64" s="133"/>
      <c r="D64" s="93">
        <f>IF(D38&gt;0,D38-(E42+E43+E44+E48+E49+E50+E52+E53+E54+E56),SUM(D58:E63))</f>
        <v>0</v>
      </c>
      <c r="E64" s="94"/>
      <c r="F64" s="93">
        <f>IF(F38&gt;0,F38-(G40+G41+G45+G46+G47+G51+G42+G43+G44+G48+G49+G50+G52+G53+G54+G56),SUM(F58:G63))</f>
        <v>0</v>
      </c>
      <c r="G64" s="94"/>
      <c r="H64" s="93">
        <f>IF(H38&gt;0,H38-(I42+I43+I44+I48+I49+I50+I52+I53+I54+I56),SUM(H58:I63))</f>
        <v>0</v>
      </c>
      <c r="I64" s="94"/>
      <c r="J64" s="93">
        <f>IF(J38&gt;0,J38-(K42+K43+K44+K48+K49+K50+K52+K53+K54+K56),SUM(J58:K63))</f>
        <v>0</v>
      </c>
      <c r="K64" s="94"/>
      <c r="L64" s="93">
        <f>IF(L38&gt;0,L38-(M42+M43+M44+M48+M49+M50+M52+M53+M54+M56),SUM(L58:M63))</f>
        <v>0</v>
      </c>
      <c r="M64" s="94"/>
      <c r="N64" s="93">
        <f>IF(N38&gt;0,N38-(O42+O43+O44+O48+O49+O50+O52+O53+O54+O56),SUM(N58:O63))</f>
        <v>0</v>
      </c>
      <c r="O64" s="94"/>
      <c r="P64" s="93">
        <f>IF(P38&gt;0,P38-(Q42+Q43+Q44+Q48+Q49+Q50+Q52+Q53+Q54+Q56),SUM(P58:Q63))</f>
        <v>0</v>
      </c>
      <c r="Q64" s="94"/>
      <c r="R64" s="93">
        <f>IF(R38&gt;0,R38-(S42+S43+S44+S48+S49+S50+S52+S53+S54+S56),SUM(R58:S63))</f>
        <v>0</v>
      </c>
      <c r="S64" s="94"/>
      <c r="T64" s="93">
        <f>IF(T38&gt;0,T38-(U42+U43+U44+U48+U49+U50+U52+U53+U54+U56),SUM(T58:U63))</f>
        <v>0</v>
      </c>
      <c r="U64" s="94"/>
      <c r="V64" s="93">
        <f>IF(V38&gt;0,V38-(W42+W43+W44+W48+W49+W50+W52+W53+W54+W56),SUM(V58:W63))</f>
        <v>0</v>
      </c>
      <c r="W64" s="94"/>
    </row>
    <row r="65" spans="1:25" ht="32.25" customHeight="1" thickBot="1">
      <c r="A65" s="132" t="s">
        <v>36</v>
      </c>
      <c r="B65" s="132"/>
      <c r="C65" s="133"/>
      <c r="D65" s="95">
        <f>IF(D23=0,D64*'ratios_A MASQUER'!$B$2,'Tableau mesure'!D64:E64*'Tableau mesure'!D23:E23/('Tableau mesure'!D23:E23+'Tableau mesure'!D30:E30))</f>
        <v>0</v>
      </c>
      <c r="E65" s="96"/>
      <c r="F65" s="95">
        <f>IF(F23=0,F64*'ratios_A MASQUER'!$B$2,'Tableau mesure'!F64:G64*'Tableau mesure'!F23:G23/('Tableau mesure'!F23:G23+'Tableau mesure'!F30:G30))</f>
        <v>0</v>
      </c>
      <c r="G65" s="96"/>
      <c r="H65" s="95">
        <f>IF(H23=0,H64*'ratios_A MASQUER'!$B$2,'Tableau mesure'!H64:I64*'Tableau mesure'!H23:I23/('Tableau mesure'!H23:I23+'Tableau mesure'!H30:I30))</f>
        <v>0</v>
      </c>
      <c r="I65" s="96"/>
      <c r="J65" s="95">
        <f>IF(J23=0,J64*'ratios_A MASQUER'!$B$2,'Tableau mesure'!J64:K64*'Tableau mesure'!J23:K23/('Tableau mesure'!J23:K23+'Tableau mesure'!J30:K30))</f>
        <v>0</v>
      </c>
      <c r="K65" s="96"/>
      <c r="L65" s="95">
        <f>IF(L23=0,L64*'ratios_A MASQUER'!$B$2,'Tableau mesure'!L64:M64*'Tableau mesure'!L23:M23/('Tableau mesure'!L23:M23+'Tableau mesure'!L30:M30))</f>
        <v>0</v>
      </c>
      <c r="M65" s="96"/>
      <c r="N65" s="95">
        <f>IF(N23=0,N64*'ratios_A MASQUER'!$B$2,'Tableau mesure'!N64:O64*'Tableau mesure'!N23:O23/('Tableau mesure'!N23:O23+'Tableau mesure'!N30:O30))</f>
        <v>0</v>
      </c>
      <c r="O65" s="96"/>
      <c r="P65" s="95">
        <f>IF(P23=0,P64*'ratios_A MASQUER'!$B$2,'Tableau mesure'!P64:Q64*'Tableau mesure'!P23:Q23/('Tableau mesure'!P23:Q23+'Tableau mesure'!P30:Q30))</f>
        <v>0</v>
      </c>
      <c r="Q65" s="96"/>
      <c r="R65" s="95">
        <f>IF(R23=0,R64*'ratios_A MASQUER'!$B$2,'Tableau mesure'!R64:S64*'Tableau mesure'!R23:S23/('Tableau mesure'!R23:S23+'Tableau mesure'!R30:S30))</f>
        <v>0</v>
      </c>
      <c r="S65" s="96"/>
      <c r="T65" s="95">
        <f>IF(T23=0,T64*'ratios_A MASQUER'!$B$2,'Tableau mesure'!T64:U64*'Tableau mesure'!T23:U23/('Tableau mesure'!T23:U23+'Tableau mesure'!T30:U30))</f>
        <v>0</v>
      </c>
      <c r="U65" s="96"/>
      <c r="V65" s="95">
        <f>IF(V23=0,V64*'ratios_A MASQUER'!$B$2,'Tableau mesure'!V64:W64*'Tableau mesure'!V23:W23/('Tableau mesure'!V23:W23+'Tableau mesure'!V30:W30))</f>
        <v>0</v>
      </c>
      <c r="W65" s="96"/>
      <c r="X65" s="40">
        <f>SUM(D65:W65)</f>
        <v>0</v>
      </c>
      <c r="Y65" s="195" t="s">
        <v>182</v>
      </c>
    </row>
    <row r="66" spans="1:25" ht="32.25" customHeight="1" thickBot="1">
      <c r="A66" s="132" t="s">
        <v>37</v>
      </c>
      <c r="B66" s="132"/>
      <c r="C66" s="133"/>
      <c r="D66" s="95">
        <f>IF(D30=0,D64*'ratios_A MASQUER'!$B$1,'Tableau mesure'!D64:E64*'Tableau mesure'!D30:E30/('Tableau mesure'!D23:E23+'Tableau mesure'!D30:E30))</f>
        <v>0</v>
      </c>
      <c r="E66" s="96"/>
      <c r="F66" s="95">
        <f>IF(F30=0,F64*'ratios_A MASQUER'!$B$1,'Tableau mesure'!F64:G64*'Tableau mesure'!F30:G30/('Tableau mesure'!F23:G23+'Tableau mesure'!F30:G30))</f>
        <v>0</v>
      </c>
      <c r="G66" s="96"/>
      <c r="H66" s="95">
        <f>IF(H30=0,H64*'ratios_A MASQUER'!$B$1,'Tableau mesure'!H64:I64*'Tableau mesure'!H30:I30/('Tableau mesure'!H23:I23+'Tableau mesure'!H30:I30))</f>
        <v>0</v>
      </c>
      <c r="I66" s="96"/>
      <c r="J66" s="95">
        <f>IF(J30=0,J64*'ratios_A MASQUER'!$B$1,'Tableau mesure'!J64:K64*'Tableau mesure'!J30:K30/('Tableau mesure'!J23:K23+'Tableau mesure'!J30:K30))</f>
        <v>0</v>
      </c>
      <c r="K66" s="96"/>
      <c r="L66" s="95">
        <f>IF(L30=0,L64*'ratios_A MASQUER'!$B$1,'Tableau mesure'!L64:M64*'Tableau mesure'!L30:M30/('Tableau mesure'!L23:M23+'Tableau mesure'!L30:M30))</f>
        <v>0</v>
      </c>
      <c r="M66" s="96"/>
      <c r="N66" s="95">
        <f>IF(N30=0,N64*'ratios_A MASQUER'!$B$1,'Tableau mesure'!N64:O64*'Tableau mesure'!N30:O30/('Tableau mesure'!N23:O23+'Tableau mesure'!N30:O30))</f>
        <v>0</v>
      </c>
      <c r="O66" s="96"/>
      <c r="P66" s="95">
        <f>IF(P30=0,P64*'ratios_A MASQUER'!$B$1,'Tableau mesure'!P64:Q64*'Tableau mesure'!P30:Q30/('Tableau mesure'!P23:Q23+'Tableau mesure'!P30:Q30))</f>
        <v>0</v>
      </c>
      <c r="Q66" s="96"/>
      <c r="R66" s="95">
        <f>IF(R30=0,R64*'ratios_A MASQUER'!$B$1,'Tableau mesure'!R64:S64*'Tableau mesure'!R30:S30/('Tableau mesure'!R23:S23+'Tableau mesure'!R30:S30))</f>
        <v>0</v>
      </c>
      <c r="S66" s="96"/>
      <c r="T66" s="95">
        <f>IF(T30=0,T64*'ratios_A MASQUER'!$B$1,'Tableau mesure'!T64:U64*'Tableau mesure'!T30:U30/('Tableau mesure'!T23:U23+'Tableau mesure'!T30:U30))</f>
        <v>0</v>
      </c>
      <c r="U66" s="96"/>
      <c r="V66" s="95">
        <f>IF(V30=0,V64*'ratios_A MASQUER'!$B$1,'Tableau mesure'!V64:W64*'Tableau mesure'!V30:W30/('Tableau mesure'!V23:W23+'Tableau mesure'!V30:W30))</f>
        <v>0</v>
      </c>
      <c r="W66" s="96"/>
      <c r="X66" s="40">
        <f>SUM(D66:W66)</f>
        <v>0</v>
      </c>
      <c r="Y66" s="195"/>
    </row>
    <row r="67" spans="1:23" ht="32.25" customHeight="1" thickBot="1">
      <c r="A67" s="132" t="s">
        <v>38</v>
      </c>
      <c r="B67" s="132"/>
      <c r="C67" s="133"/>
      <c r="D67" s="93" t="str">
        <f>IF(D14=0," ",D64*1000/D14)</f>
        <v> </v>
      </c>
      <c r="E67" s="94"/>
      <c r="F67" s="93" t="str">
        <f>IF(F14=0," ",F64*1000/F14)</f>
        <v> </v>
      </c>
      <c r="G67" s="94"/>
      <c r="H67" s="93" t="str">
        <f>IF(H14=0," ",H64*1000/H14)</f>
        <v> </v>
      </c>
      <c r="I67" s="94"/>
      <c r="J67" s="93" t="str">
        <f>IF(J14=0," ",J64*1000/J14)</f>
        <v> </v>
      </c>
      <c r="K67" s="94"/>
      <c r="L67" s="93" t="str">
        <f>IF(L14=0," ",L64*1000/L14)</f>
        <v> </v>
      </c>
      <c r="M67" s="94"/>
      <c r="N67" s="93" t="str">
        <f>IF(N14=0," ",N64*1000/N14)</f>
        <v> </v>
      </c>
      <c r="O67" s="94"/>
      <c r="P67" s="93" t="str">
        <f>IF(P14=0," ",P64*1000/P14)</f>
        <v> </v>
      </c>
      <c r="Q67" s="94"/>
      <c r="R67" s="93" t="str">
        <f>IF(R14=0," ",R64*1000/R14)</f>
        <v> </v>
      </c>
      <c r="S67" s="94"/>
      <c r="T67" s="93" t="str">
        <f>IF(T14=0," ",T64*1000/T14)</f>
        <v> </v>
      </c>
      <c r="U67" s="94"/>
      <c r="V67" s="93" t="str">
        <f>IF(V14=0," ",V64*1000/V14)</f>
        <v> </v>
      </c>
      <c r="W67" s="94"/>
    </row>
    <row r="68" spans="1:23" ht="32.25" customHeight="1" thickBot="1">
      <c r="A68" s="46" t="s">
        <v>62</v>
      </c>
      <c r="B68" s="46"/>
      <c r="C68" s="47"/>
      <c r="D68" s="125">
        <f>IF(D14=0,"",IF(D15&gt;0,D64/D15,D64/D75))</f>
      </c>
      <c r="E68" s="126"/>
      <c r="F68" s="125">
        <f>IF(F14=0,"",IF(F15&gt;0,F64/F15,F64/F75))</f>
      </c>
      <c r="G68" s="126"/>
      <c r="H68" s="125">
        <f>IF(H14=0,"",IF(H15&gt;0,H64/H15,H64/H75))</f>
      </c>
      <c r="I68" s="126"/>
      <c r="J68" s="125">
        <f>IF(J14=0,"",IF(J15&gt;0,J64/J15,J64/J75))</f>
      </c>
      <c r="K68" s="126"/>
      <c r="L68" s="125">
        <f>IF(L14=0,"",IF(L15&gt;0,L64/L15,L64/L75))</f>
      </c>
      <c r="M68" s="126"/>
      <c r="N68" s="125">
        <f>IF(N14=0,"",IF(N15&gt;0,N64/N15,N64/N75))</f>
      </c>
      <c r="O68" s="126"/>
      <c r="P68" s="125">
        <f>IF(P14=0,"",IF(P15&gt;0,P64/P15,P64/P75))</f>
      </c>
      <c r="Q68" s="126"/>
      <c r="R68" s="125">
        <f>IF(R14=0,"",IF(R15&gt;0,R64/R15,R64/R75))</f>
      </c>
      <c r="S68" s="126"/>
      <c r="T68" s="125">
        <f>IF(T14=0,"",IF(T15&gt;0,T64/T15,T64/T75))</f>
      </c>
      <c r="U68" s="126"/>
      <c r="V68" s="125">
        <f>IF(V14=0,"",IF(V15&gt;0,V64/V15,V64/V75))</f>
      </c>
      <c r="W68" s="126"/>
    </row>
    <row r="69" spans="1:23" ht="50.25" customHeight="1" thickBot="1">
      <c r="A69" s="127" t="s">
        <v>61</v>
      </c>
      <c r="B69" s="127"/>
      <c r="C69" s="128"/>
      <c r="D69" s="95" t="b">
        <f>IF($D$4="Enseignement",D16*D14*D68*'ratios_A MASQUER'!$B$48/'ratios_A MASQUER'!$B$47,IF($D$4="Santé",D16*D14*D68*'ratios_A MASQUER'!$C$48/'ratios_A MASQUER'!$C$47,IF($D$4="Restauration entreprise ou administrative",D16*D14*D68*'ratios_A MASQUER'!$D$48/'ratios_A MASQUER'!$D$47)))</f>
        <v>0</v>
      </c>
      <c r="E69" s="96"/>
      <c r="F69" s="95">
        <f>IF(F14=0,"",IF($D$4="Enseignement",F16*F14*F68*'ratios_A MASQUER'!$B$48/'ratios_A MASQUER'!$B$47,IF($D$4="Santé",F16*F14*F68*'ratios_A MASQUER'!$C$48/'ratios_A MASQUER'!$C$47,IF($D$4="Restauration entreprise ou administrative",F16*F14*F68*'ratios_A MASQUER'!$D$48/'ratios_A MASQUER'!$D$47))))</f>
      </c>
      <c r="G69" s="96"/>
      <c r="H69" s="95">
        <f>IF(H14=0,"",IF($D$4="Enseignement",H16*H14*H68*'ratios_A MASQUER'!$B$48/'ratios_A MASQUER'!$B$47,IF($D$4="Santé",H16*H14*H68*'ratios_A MASQUER'!$C$48/'ratios_A MASQUER'!$C$47,IF($D$4="Restauration entreprise ou administrative",H16*H14*H68*'ratios_A MASQUER'!$D$48/'ratios_A MASQUER'!$D$47))))</f>
      </c>
      <c r="I69" s="96"/>
      <c r="J69" s="95">
        <f>IF(J14=0,"",IF($D$4="Enseignement",J16*J14*J68*'ratios_A MASQUER'!$B$48/'ratios_A MASQUER'!$B$47,IF($D$4="Santé",J16*J14*J68*'ratios_A MASQUER'!$C$48/'ratios_A MASQUER'!$C$47,IF($D$4="Restauration entreprise ou administrative",J16*J14*J68*'ratios_A MASQUER'!$D$48/'ratios_A MASQUER'!$D$47))))</f>
      </c>
      <c r="K69" s="96"/>
      <c r="L69" s="95">
        <f>IF(L14=0,"",IF($D$4="Enseignement",L16*L14*L68*'ratios_A MASQUER'!$B$48/'ratios_A MASQUER'!$B$47,IF($D$4="Santé",L16*L14*L68*'ratios_A MASQUER'!$C$48/'ratios_A MASQUER'!$C$47,IF($D$4="Restauration entreprise ou administrative",L16*L14*L68*'ratios_A MASQUER'!$D$48/'ratios_A MASQUER'!$D$47))))</f>
      </c>
      <c r="M69" s="96"/>
      <c r="N69" s="95">
        <f>IF(N14=0,"",IF($D$4="Enseignement",N16*N14*N68*'ratios_A MASQUER'!$B$48/'ratios_A MASQUER'!$B$47,IF($D$4="Santé",N16*N14*N68*'ratios_A MASQUER'!$C$48/'ratios_A MASQUER'!$C$47,IF($D$4="Restauration entreprise ou administrative",N16*N14*N68*'ratios_A MASQUER'!$D$48/'ratios_A MASQUER'!$D$47))))</f>
      </c>
      <c r="O69" s="96"/>
      <c r="P69" s="95">
        <f>IF(P14=0,"",IF($D$4="Enseignement",P16*P14*P68*'ratios_A MASQUER'!$B$48/'ratios_A MASQUER'!$B$47,IF($D$4="Santé",P16*P14*P68*'ratios_A MASQUER'!$C$48/'ratios_A MASQUER'!$C$47,IF($D$4="Restauration entreprise ou administrative",P16*P14*P68*'ratios_A MASQUER'!$D$48/'ratios_A MASQUER'!$D$47))))</f>
      </c>
      <c r="Q69" s="96"/>
      <c r="R69" s="95">
        <f>IF(R14=0,"",IF($D$4="Enseignement",R16*R14*R68*'ratios_A MASQUER'!$B$48/'ratios_A MASQUER'!$B$47,IF($D$4="Santé",R16*R14*R68*'ratios_A MASQUER'!$C$48/'ratios_A MASQUER'!$C$47,IF($D$4="Restauration entreprise ou administrative",R16*R14*R68*'ratios_A MASQUER'!$D$48/'ratios_A MASQUER'!$D$47))))</f>
      </c>
      <c r="S69" s="96"/>
      <c r="T69" s="95">
        <f>IF(T14=0,"",IF($D$4="Enseignement",T16*T14*T68*'ratios_A MASQUER'!$B$48/'ratios_A MASQUER'!$B$47,IF($D$4="Santé",T16*T14*T68*'ratios_A MASQUER'!$C$48/'ratios_A MASQUER'!$C$47,IF($D$4="Restauration entreprise ou administrative",T16*T14*T68*'ratios_A MASQUER'!$D$48/'ratios_A MASQUER'!$D$47))))</f>
      </c>
      <c r="U69" s="96"/>
      <c r="V69" s="95">
        <f>IF(V14=0,"",IF($D$4="Enseignement",V16*V14*V68*'ratios_A MASQUER'!$B$48/'ratios_A MASQUER'!$B$47,IF($D$4="Santé",V16*V14*V68*'ratios_A MASQUER'!$C$48/'ratios_A MASQUER'!$C$47,IF($D$4="Restauration entreprise ou administrative",V16*V14*V68*'ratios_A MASQUER'!$D$48/'ratios_A MASQUER'!$D$47))))</f>
      </c>
      <c r="W69" s="96"/>
    </row>
    <row r="70" spans="1:23" ht="50.25" customHeight="1" thickBot="1">
      <c r="A70" s="127" t="s">
        <v>60</v>
      </c>
      <c r="B70" s="127"/>
      <c r="C70" s="128"/>
      <c r="D70" s="95">
        <f>IF(D14=0,"",D69/D14)</f>
      </c>
      <c r="E70" s="96"/>
      <c r="F70" s="95">
        <f>IF(F14=0,"",F69/F14)</f>
      </c>
      <c r="G70" s="96"/>
      <c r="H70" s="95">
        <f>IF(H14=0,"",H69/H14)</f>
      </c>
      <c r="I70" s="96"/>
      <c r="J70" s="95">
        <f>IF(J14=0,"",J69/J14)</f>
      </c>
      <c r="K70" s="96"/>
      <c r="L70" s="95">
        <f>IF(L14=0,"",L69/L14)</f>
      </c>
      <c r="M70" s="96"/>
      <c r="N70" s="95">
        <f>IF(N14=0,"",N69/N14)</f>
      </c>
      <c r="O70" s="96"/>
      <c r="P70" s="95">
        <f>IF(P14=0,"",P69/P14)</f>
      </c>
      <c r="Q70" s="96"/>
      <c r="R70" s="95">
        <f>IF(R14=0,"",R69/R14)</f>
      </c>
      <c r="S70" s="96"/>
      <c r="T70" s="95">
        <f>IF(T14=0,"",T69/T14)</f>
      </c>
      <c r="U70" s="96"/>
      <c r="V70" s="95">
        <f>IF(V14=0,"",V69/V14)</f>
      </c>
      <c r="W70" s="96"/>
    </row>
    <row r="71" spans="1:23" ht="40.5" customHeight="1" thickBot="1">
      <c r="A71" s="127" t="s">
        <v>67</v>
      </c>
      <c r="B71" s="127"/>
      <c r="C71" s="128"/>
      <c r="D71" s="95">
        <f>IF(D38&gt;0,"",(D58*'ratios_A MASQUER'!$B52+'Tableau mesure'!D59:E59*'Tableau mesure'!$D73+'Tableau mesure'!D60:E60*'ratios_A MASQUER'!$B61+'Tableau mesure'!D61:E61*'ratios_A MASQUER'!$B62+'Tableau mesure'!D62:E62*'ratios_A MASQUER'!$B63+'Tableau mesure'!D63:E63*'ratios_A MASQUER'!$B64)/1000)</f>
        <v>0</v>
      </c>
      <c r="E71" s="96"/>
      <c r="F71" s="95">
        <f>IF(F38&gt;0,"",(F58*'ratios_A MASQUER'!$B52+'Tableau mesure'!F59:G59*'Tableau mesure'!$D73+'Tableau mesure'!F60:G60*'ratios_A MASQUER'!$B61+'Tableau mesure'!F61:G61*'ratios_A MASQUER'!$B62+'Tableau mesure'!F62:G62*'ratios_A MASQUER'!$B63+'Tableau mesure'!F63:G63*'ratios_A MASQUER'!$B64)/1000)</f>
        <v>0</v>
      </c>
      <c r="G71" s="96"/>
      <c r="H71" s="95">
        <f>IF(H38&gt;0,"",(H58*'ratios_A MASQUER'!$B52+'Tableau mesure'!H59:I59*'Tableau mesure'!$D73+'Tableau mesure'!H60:I60*'ratios_A MASQUER'!$B61+'Tableau mesure'!H61:I61*'ratios_A MASQUER'!$B62+'Tableau mesure'!H62:I62*'ratios_A MASQUER'!$B63+'Tableau mesure'!H63:I63*'ratios_A MASQUER'!$B64)/1000)</f>
        <v>0</v>
      </c>
      <c r="I71" s="96"/>
      <c r="J71" s="95">
        <f>IF(J38&gt;0,"",(J58*'ratios_A MASQUER'!$B52+'Tableau mesure'!J59:K59*'Tableau mesure'!$D73+'Tableau mesure'!J60:K60*'ratios_A MASQUER'!$B61+'Tableau mesure'!J61:K61*'ratios_A MASQUER'!$B62+'Tableau mesure'!J62:K62*'ratios_A MASQUER'!$B63+'Tableau mesure'!J63:K63*'ratios_A MASQUER'!$B64)/1000)</f>
        <v>0</v>
      </c>
      <c r="K71" s="96"/>
      <c r="L71" s="95">
        <f>IF(L38&gt;0,"",(L58*'ratios_A MASQUER'!$B52+'Tableau mesure'!L59:M59*'Tableau mesure'!$D73+'Tableau mesure'!L60:M60*'ratios_A MASQUER'!$B61+'Tableau mesure'!L61:M61*'ratios_A MASQUER'!$B62+'Tableau mesure'!L62:M62*'ratios_A MASQUER'!$B63+'Tableau mesure'!L63:M63*'ratios_A MASQUER'!$B64)/1000)</f>
        <v>0</v>
      </c>
      <c r="M71" s="96"/>
      <c r="N71" s="95">
        <f>(N58*'ratios_A MASQUER'!$B52+'Tableau mesure'!N59:O59*'Tableau mesure'!$D73+'Tableau mesure'!N60:O60*'ratios_A MASQUER'!$B61+'Tableau mesure'!N61:O61*'ratios_A MASQUER'!$B62+'Tableau mesure'!N62:O62*'ratios_A MASQUER'!$B63+'Tableau mesure'!N63:O63*'ratios_A MASQUER'!$B64)/1000</f>
        <v>0</v>
      </c>
      <c r="O71" s="96"/>
      <c r="P71" s="95">
        <f>(P58*'ratios_A MASQUER'!$B52+'Tableau mesure'!P59:Q59*'Tableau mesure'!$D73+'Tableau mesure'!P60:Q60*'ratios_A MASQUER'!$B61+'Tableau mesure'!P61:Q61*'ratios_A MASQUER'!$B62+'Tableau mesure'!P62:Q62*'ratios_A MASQUER'!$B63+'Tableau mesure'!P63:Q63*'ratios_A MASQUER'!$B64)/1000</f>
        <v>0</v>
      </c>
      <c r="Q71" s="96"/>
      <c r="R71" s="95">
        <f>(R58*'ratios_A MASQUER'!$B52+'Tableau mesure'!R59:S59*'Tableau mesure'!$D73+'Tableau mesure'!R60:S60*'ratios_A MASQUER'!$B61+'Tableau mesure'!R61:S61*'ratios_A MASQUER'!$B62+'Tableau mesure'!R62:S62*'ratios_A MASQUER'!$B63+'Tableau mesure'!R63:S63*'ratios_A MASQUER'!$B64)/1000</f>
        <v>0</v>
      </c>
      <c r="S71" s="96"/>
      <c r="T71" s="95">
        <f>(T58*'ratios_A MASQUER'!$B52+'Tableau mesure'!T59:U59*'Tableau mesure'!$D73+'Tableau mesure'!T60:U60*'ratios_A MASQUER'!$B61+'Tableau mesure'!T61:U61*'ratios_A MASQUER'!$B62+'Tableau mesure'!T62:U62*'ratios_A MASQUER'!$B63+'Tableau mesure'!T63:U63*'ratios_A MASQUER'!$B64)/1000</f>
        <v>0</v>
      </c>
      <c r="U71" s="96"/>
      <c r="V71" s="95">
        <f>(V58*'ratios_A MASQUER'!$B52+'Tableau mesure'!V59:W59*'Tableau mesure'!$D73+'Tableau mesure'!V60:W60*'ratios_A MASQUER'!$B61+'Tableau mesure'!V61:W61*'ratios_A MASQUER'!$B62+'Tableau mesure'!V62:W62*'ratios_A MASQUER'!$B63+'Tableau mesure'!V63:W63*'ratios_A MASQUER'!$B64)/1000</f>
        <v>0</v>
      </c>
      <c r="W71" s="96"/>
    </row>
    <row r="72" spans="1:23" ht="40.5" customHeight="1" thickBot="1">
      <c r="A72" s="127" t="s">
        <v>68</v>
      </c>
      <c r="B72" s="127"/>
      <c r="C72" s="128"/>
      <c r="D72" s="95">
        <f>IF(OR(D14=0,D38&gt;0),"",D71/D14)</f>
      </c>
      <c r="E72" s="96"/>
      <c r="F72" s="95">
        <f>IF(OR(F14=0,F38&gt;0),"",F71/F14)</f>
      </c>
      <c r="G72" s="96"/>
      <c r="H72" s="95">
        <f>IF(OR(H14=0,H38&gt;0),"",H71/H14)</f>
      </c>
      <c r="I72" s="96"/>
      <c r="J72" s="95">
        <f>IF(OR(J14=0,J38&gt;0),"",J71/J14)</f>
      </c>
      <c r="K72" s="96"/>
      <c r="L72" s="95">
        <f>IF(OR(L14=0,L38&gt;0),"",L71/L14)</f>
      </c>
      <c r="M72" s="96"/>
      <c r="N72" s="95">
        <f>IF(OR(N14=0,N38&gt;0),"",N71/N14)</f>
      </c>
      <c r="O72" s="96"/>
      <c r="P72" s="95">
        <f>IF(OR(P14=0,P38&gt;0),"",P71/P14)</f>
      </c>
      <c r="Q72" s="96"/>
      <c r="R72" s="95">
        <f>IF(OR(R14=0,R38&gt;0),"",R71/R14)</f>
      </c>
      <c r="S72" s="96"/>
      <c r="T72" s="95">
        <f>IF(OR(T14=0,T38&gt;0),"",T71/T14)</f>
      </c>
      <c r="U72" s="96"/>
      <c r="V72" s="95">
        <f>IF(OR(V14=0,V38&gt;0),"",V71/V14)</f>
      </c>
      <c r="W72" s="96"/>
    </row>
    <row r="73" spans="4:22" ht="13.5" hidden="1">
      <c r="D73" s="29">
        <f>_xlfn.IFERROR(VLOOKUP(D13,'ratios_A MASQUER'!$A53:$B60,2,FALSE),0)</f>
        <v>0</v>
      </c>
      <c r="F73" s="29">
        <f>_xlfn.IFERROR(VLOOKUP(F13,'ratios_A MASQUER'!$A53:$B60,2,FALSE),0)</f>
        <v>0</v>
      </c>
      <c r="H73" s="29">
        <f>_xlfn.IFERROR(VLOOKUP(H13,'ratios_A MASQUER'!$A53:$B60,2,FALSE),0)</f>
        <v>0</v>
      </c>
      <c r="J73" s="29">
        <f>_xlfn.IFERROR(VLOOKUP(J13,'ratios_A MASQUER'!$A53:$B60,2,FALSE),0)</f>
        <v>0</v>
      </c>
      <c r="L73" s="29">
        <f>_xlfn.IFERROR(VLOOKUP(L13,'ratios_A MASQUER'!$A53:$B60,2,FALSE),0)</f>
        <v>0</v>
      </c>
      <c r="N73" s="29">
        <f>_xlfn.IFERROR(VLOOKUP(N13,'ratios_A MASQUER'!$A53:$B60,2,FALSE),0)</f>
        <v>0</v>
      </c>
      <c r="P73" s="29">
        <f>_xlfn.IFERROR(VLOOKUP(P13,'ratios_A MASQUER'!$A53:$B60,2,FALSE),0)</f>
        <v>0</v>
      </c>
      <c r="R73" s="29">
        <f>_xlfn.IFERROR(VLOOKUP(R13,'ratios_A MASQUER'!$A53:$B60,2,FALSE),0)</f>
        <v>0</v>
      </c>
      <c r="T73" s="29">
        <f>_xlfn.IFERROR(VLOOKUP(T13,'ratios_A MASQUER'!$A53:$B60,2,FALSE),0)</f>
        <v>0</v>
      </c>
      <c r="V73" s="29">
        <f>_xlfn.IFERROR(VLOOKUP(V13,'ratios_A MASQUER'!$A53:$B60,2,FALSE),0)</f>
        <v>0</v>
      </c>
    </row>
    <row r="74" ht="13.5">
      <c r="D74" s="37"/>
    </row>
    <row r="75" spans="1:23" ht="32.25" customHeight="1" hidden="1" thickBot="1">
      <c r="A75" s="123" t="s">
        <v>72</v>
      </c>
      <c r="B75" s="123"/>
      <c r="C75" s="124"/>
      <c r="D75" s="97">
        <f>IF(AND(D3="satellite",D5="adolescent ou adulte"),'ratios_A MASQUER'!$B$42*'Tableau mesure'!D14:E14/1000,IF(AND(D3="sur place",D5="adolescent ou adulte"),'ratios_A MASQUER'!$B$43*'Tableau mesure'!D14:E14/1000,'ratios_A MASQUER'!$B$41*'Tableau mesure'!D14:E14/1000))</f>
        <v>0</v>
      </c>
      <c r="E75" s="122"/>
      <c r="F75" s="97">
        <f>IF(AND(E3="satellite",E5="adolescent ou adulte"),'ratios_A MASQUER'!$B$42*'Tableau mesure'!F14:G14/1000,IF(AND(E3="sur place",E5="adolescent ou adulte"),'ratios_A MASQUER'!$B$43*'Tableau mesure'!F14:G14/1000,'ratios_A MASQUER'!$B$41*'Tableau mesure'!F14:G14/1000))</f>
        <v>0</v>
      </c>
      <c r="G75" s="122"/>
      <c r="H75" s="97">
        <f>IF(AND(G3="satellite",G5="adolescent ou adulte"),'ratios_A MASQUER'!$B$42*'Tableau mesure'!H14:I14/1000,IF(AND(G3="sur place",G5="adolescent ou adulte"),'ratios_A MASQUER'!$B$43*'Tableau mesure'!H14:I14/1000,'ratios_A MASQUER'!$B$41*'Tableau mesure'!H14:I14/1000))</f>
        <v>0</v>
      </c>
      <c r="I75" s="122"/>
      <c r="J75" s="97">
        <f>IF(AND(I3="satellite",I5="adolescent ou adulte"),'ratios_A MASQUER'!$B$42*'Tableau mesure'!J14:K14/1000,IF(AND(I3="sur place",I5="adolescent ou adulte"),'ratios_A MASQUER'!$B$43*'Tableau mesure'!J14:K14/1000,'ratios_A MASQUER'!$B$41*'Tableau mesure'!J14:K14/1000))</f>
        <v>0</v>
      </c>
      <c r="K75" s="122"/>
      <c r="L75" s="97">
        <f>IF(AND(K3="satellite",K5="adolescent ou adulte"),'ratios_A MASQUER'!$B$42*'Tableau mesure'!L14:M14/1000,IF(AND(K3="sur place",K5="adolescent ou adulte"),'ratios_A MASQUER'!$B$43*'Tableau mesure'!L14:M14/1000,'ratios_A MASQUER'!$B$41*'Tableau mesure'!L14:M14/1000))</f>
        <v>0</v>
      </c>
      <c r="M75" s="122"/>
      <c r="N75" s="97">
        <f>IF(AND(M3="satellite",M5="adolescent ou adulte"),'ratios_A MASQUER'!$B$42*'Tableau mesure'!N14:O14/1000,IF(AND(M3="sur place",M5="adolescent ou adulte"),'ratios_A MASQUER'!$B$43*'Tableau mesure'!N14:O14/1000,'ratios_A MASQUER'!$B$41*'Tableau mesure'!N14:O14/1000))</f>
        <v>0</v>
      </c>
      <c r="O75" s="122"/>
      <c r="P75" s="97">
        <f>IF(AND(O3="satellite",O5="adolescent ou adulte"),'ratios_A MASQUER'!$B$42*'Tableau mesure'!P14:Q14/1000,IF(AND(O3="sur place",O5="adolescent ou adulte"),'ratios_A MASQUER'!$B$43*'Tableau mesure'!P14:Q14/1000,'ratios_A MASQUER'!$B$41*'Tableau mesure'!P14:Q14/1000))</f>
        <v>0</v>
      </c>
      <c r="Q75" s="122"/>
      <c r="R75" s="97">
        <f>IF(AND(Q3="satellite",Q5="adolescent ou adulte"),'ratios_A MASQUER'!$B$42*'Tableau mesure'!R14:S14/1000,IF(AND(Q3="sur place",Q5="adolescent ou adulte"),'ratios_A MASQUER'!$B$43*'Tableau mesure'!R14:S14/1000,'ratios_A MASQUER'!$B$41*'Tableau mesure'!R14:S14/1000))</f>
        <v>0</v>
      </c>
      <c r="S75" s="122"/>
      <c r="T75" s="97">
        <f>IF(AND(S3="satellite",S5="adolescent ou adulte"),'ratios_A MASQUER'!$B$42*'Tableau mesure'!T14:U14/1000,IF(AND(S3="sur place",S5="adolescent ou adulte"),'ratios_A MASQUER'!$B$43*'Tableau mesure'!T14:U14/1000,'ratios_A MASQUER'!$B$41*'Tableau mesure'!T14:U14/1000))</f>
        <v>0</v>
      </c>
      <c r="U75" s="98"/>
      <c r="V75" s="97">
        <f>IF(AND(U3="satellite",U5="adolescent ou adulte"),'ratios_A MASQUER'!$B$42*'Tableau mesure'!V14:W14/1000,IF(AND(U3="sur place",U5="adolescent ou adulte"),'ratios_A MASQUER'!$B$43*'Tableau mesure'!V14:W14/1000,'ratios_A MASQUER'!$B$41*'Tableau mesure'!V14:W14/1000))</f>
        <v>0</v>
      </c>
      <c r="W75" s="98"/>
    </row>
    <row r="76" spans="1:23" ht="49.5" customHeight="1" hidden="1" thickBot="1">
      <c r="A76" s="123" t="s">
        <v>122</v>
      </c>
      <c r="B76" s="123"/>
      <c r="C76" s="124"/>
      <c r="D76" s="97">
        <f>IF(D15=0,D75,D15)</f>
        <v>0</v>
      </c>
      <c r="E76" s="122"/>
      <c r="F76" s="97">
        <f>IF(F15=0,F75,F15)</f>
        <v>0</v>
      </c>
      <c r="G76" s="122"/>
      <c r="H76" s="97">
        <f>IF(H15=0,H75,H15)</f>
        <v>0</v>
      </c>
      <c r="I76" s="122"/>
      <c r="J76" s="97">
        <f>IF(J15=0,J75,J15)</f>
        <v>0</v>
      </c>
      <c r="K76" s="122"/>
      <c r="L76" s="97">
        <f>IF(L15=0,L75,L15)</f>
        <v>0</v>
      </c>
      <c r="M76" s="122"/>
      <c r="N76" s="97">
        <f>IF(N15=0,N75,N15)</f>
        <v>0</v>
      </c>
      <c r="O76" s="122"/>
      <c r="P76" s="97">
        <f>IF(P15=0,P75,P15)</f>
        <v>0</v>
      </c>
      <c r="Q76" s="122"/>
      <c r="R76" s="97">
        <f>IF(R15=0,R75,R15)</f>
        <v>0</v>
      </c>
      <c r="S76" s="122"/>
      <c r="T76" s="97">
        <f>IF(T15=0,T75,T15)</f>
        <v>0</v>
      </c>
      <c r="U76" s="98"/>
      <c r="V76" s="97">
        <f>IF(V15=0,V75,V15)</f>
        <v>0</v>
      </c>
      <c r="W76" s="98"/>
    </row>
    <row r="77" spans="1:4" ht="15" hidden="1" thickBot="1">
      <c r="A77" s="123" t="s">
        <v>123</v>
      </c>
      <c r="B77" s="123"/>
      <c r="C77" s="124"/>
      <c r="D77" s="32">
        <f>V14*V16+T14*T16+R14*R16+P14*P16+N14*N16+L14*L16+J14*J16+H14*H16+F14*F16+D14*D16</f>
        <v>0</v>
      </c>
    </row>
  </sheetData>
  <sheetProtection sheet="1" objects="1" scenarios="1" formatColumns="0" formatRows="0" selectLockedCells="1"/>
  <mergeCells count="558">
    <mergeCell ref="A77:C77"/>
    <mergeCell ref="L76:M76"/>
    <mergeCell ref="N76:O76"/>
    <mergeCell ref="P76:Q76"/>
    <mergeCell ref="R76:S76"/>
    <mergeCell ref="T76:U76"/>
    <mergeCell ref="V76:W76"/>
    <mergeCell ref="N75:O75"/>
    <mergeCell ref="P75:Q75"/>
    <mergeCell ref="R75:S75"/>
    <mergeCell ref="T75:U75"/>
    <mergeCell ref="V75:W75"/>
    <mergeCell ref="A76:C76"/>
    <mergeCell ref="D76:E76"/>
    <mergeCell ref="F76:G76"/>
    <mergeCell ref="H76:I76"/>
    <mergeCell ref="J76:K76"/>
    <mergeCell ref="A75:C75"/>
    <mergeCell ref="D75:E75"/>
    <mergeCell ref="F75:G75"/>
    <mergeCell ref="H75:I75"/>
    <mergeCell ref="R72:S72"/>
    <mergeCell ref="T72:U72"/>
    <mergeCell ref="V72:W72"/>
    <mergeCell ref="N71:O71"/>
    <mergeCell ref="P71:Q71"/>
    <mergeCell ref="R71:S71"/>
    <mergeCell ref="J75:K75"/>
    <mergeCell ref="A72:C72"/>
    <mergeCell ref="D72:E72"/>
    <mergeCell ref="F72:G72"/>
    <mergeCell ref="H72:I72"/>
    <mergeCell ref="J72:K72"/>
    <mergeCell ref="L75:M75"/>
    <mergeCell ref="T71:U71"/>
    <mergeCell ref="V71:W71"/>
    <mergeCell ref="A71:C71"/>
    <mergeCell ref="D71:E71"/>
    <mergeCell ref="F71:G71"/>
    <mergeCell ref="H71:I71"/>
    <mergeCell ref="J71:K71"/>
    <mergeCell ref="L71:M71"/>
    <mergeCell ref="L72:M72"/>
    <mergeCell ref="N72:O72"/>
    <mergeCell ref="P72:Q72"/>
    <mergeCell ref="T69:U69"/>
    <mergeCell ref="V69:W69"/>
    <mergeCell ref="A70:C70"/>
    <mergeCell ref="D70:E70"/>
    <mergeCell ref="F70:G70"/>
    <mergeCell ref="H70:I70"/>
    <mergeCell ref="J70:K70"/>
    <mergeCell ref="L70:M70"/>
    <mergeCell ref="N70:O70"/>
    <mergeCell ref="A69:C69"/>
    <mergeCell ref="D69:E69"/>
    <mergeCell ref="F69:G69"/>
    <mergeCell ref="H69:I69"/>
    <mergeCell ref="J69:K69"/>
    <mergeCell ref="L69:M69"/>
    <mergeCell ref="N69:O69"/>
    <mergeCell ref="P69:Q69"/>
    <mergeCell ref="R69:S69"/>
    <mergeCell ref="V70:W70"/>
    <mergeCell ref="P70:Q70"/>
    <mergeCell ref="R70:S70"/>
    <mergeCell ref="T70:U70"/>
    <mergeCell ref="A66:C66"/>
    <mergeCell ref="D66:E66"/>
    <mergeCell ref="F66:G66"/>
    <mergeCell ref="H66:I66"/>
    <mergeCell ref="J66:K66"/>
    <mergeCell ref="L66:M66"/>
    <mergeCell ref="T67:U67"/>
    <mergeCell ref="V67:W67"/>
    <mergeCell ref="D68:E68"/>
    <mergeCell ref="F68:G68"/>
    <mergeCell ref="H68:I68"/>
    <mergeCell ref="J68:K68"/>
    <mergeCell ref="L68:M68"/>
    <mergeCell ref="N68:O68"/>
    <mergeCell ref="P68:Q68"/>
    <mergeCell ref="R68:S68"/>
    <mergeCell ref="T68:U68"/>
    <mergeCell ref="V68:W68"/>
    <mergeCell ref="A67:C67"/>
    <mergeCell ref="D67:E67"/>
    <mergeCell ref="F67:G67"/>
    <mergeCell ref="H67:I67"/>
    <mergeCell ref="J67:K67"/>
    <mergeCell ref="L67:M67"/>
    <mergeCell ref="N67:O67"/>
    <mergeCell ref="P67:Q67"/>
    <mergeCell ref="R67:S67"/>
    <mergeCell ref="R65:S65"/>
    <mergeCell ref="T65:U65"/>
    <mergeCell ref="V65:W65"/>
    <mergeCell ref="Y65:Y66"/>
    <mergeCell ref="N66:O66"/>
    <mergeCell ref="P66:Q66"/>
    <mergeCell ref="R66:S66"/>
    <mergeCell ref="T66:U66"/>
    <mergeCell ref="V66:W66"/>
    <mergeCell ref="A65:C65"/>
    <mergeCell ref="D65:E65"/>
    <mergeCell ref="F65:G65"/>
    <mergeCell ref="H65:I65"/>
    <mergeCell ref="J65:K65"/>
    <mergeCell ref="L65:M65"/>
    <mergeCell ref="L64:M64"/>
    <mergeCell ref="N64:O64"/>
    <mergeCell ref="P64:Q64"/>
    <mergeCell ref="N65:O65"/>
    <mergeCell ref="P65:Q65"/>
    <mergeCell ref="V62:W62"/>
    <mergeCell ref="B63:C63"/>
    <mergeCell ref="D63:E63"/>
    <mergeCell ref="F63:G63"/>
    <mergeCell ref="H63:I63"/>
    <mergeCell ref="J63:K63"/>
    <mergeCell ref="L63:M63"/>
    <mergeCell ref="R64:S64"/>
    <mergeCell ref="T64:U64"/>
    <mergeCell ref="V64:W64"/>
    <mergeCell ref="N63:O63"/>
    <mergeCell ref="P63:Q63"/>
    <mergeCell ref="R63:S63"/>
    <mergeCell ref="T63:U63"/>
    <mergeCell ref="V63:W63"/>
    <mergeCell ref="A64:C64"/>
    <mergeCell ref="D64:E64"/>
    <mergeCell ref="F64:G64"/>
    <mergeCell ref="H64:I64"/>
    <mergeCell ref="J64:K64"/>
    <mergeCell ref="B62:C62"/>
    <mergeCell ref="D62:E62"/>
    <mergeCell ref="F62:G62"/>
    <mergeCell ref="V60:W60"/>
    <mergeCell ref="B61:C61"/>
    <mergeCell ref="D61:E61"/>
    <mergeCell ref="F61:G61"/>
    <mergeCell ref="H61:I61"/>
    <mergeCell ref="J61:K61"/>
    <mergeCell ref="L61:M61"/>
    <mergeCell ref="N61:O61"/>
    <mergeCell ref="P61:Q61"/>
    <mergeCell ref="R61:S61"/>
    <mergeCell ref="T61:U61"/>
    <mergeCell ref="V61:W61"/>
    <mergeCell ref="P60:Q60"/>
    <mergeCell ref="R60:S60"/>
    <mergeCell ref="T59:U59"/>
    <mergeCell ref="T60:U60"/>
    <mergeCell ref="L58:M58"/>
    <mergeCell ref="N58:O58"/>
    <mergeCell ref="P58:Q58"/>
    <mergeCell ref="R58:S58"/>
    <mergeCell ref="T58:U58"/>
    <mergeCell ref="H62:I62"/>
    <mergeCell ref="J62:K62"/>
    <mergeCell ref="L62:M62"/>
    <mergeCell ref="N62:O62"/>
    <mergeCell ref="P62:Q62"/>
    <mergeCell ref="R62:S62"/>
    <mergeCell ref="T62:U62"/>
    <mergeCell ref="V58:W58"/>
    <mergeCell ref="A58:A63"/>
    <mergeCell ref="B58:C58"/>
    <mergeCell ref="D58:E58"/>
    <mergeCell ref="F58:G58"/>
    <mergeCell ref="H58:I58"/>
    <mergeCell ref="J58:K58"/>
    <mergeCell ref="B59:C59"/>
    <mergeCell ref="D59:E59"/>
    <mergeCell ref="F59:G59"/>
    <mergeCell ref="H59:I59"/>
    <mergeCell ref="V59:W59"/>
    <mergeCell ref="B60:C60"/>
    <mergeCell ref="D60:E60"/>
    <mergeCell ref="F60:G60"/>
    <mergeCell ref="H60:I60"/>
    <mergeCell ref="J60:K60"/>
    <mergeCell ref="L60:M60"/>
    <mergeCell ref="N60:O60"/>
    <mergeCell ref="J59:K59"/>
    <mergeCell ref="L59:M59"/>
    <mergeCell ref="N59:O59"/>
    <mergeCell ref="P59:Q59"/>
    <mergeCell ref="R59:S59"/>
    <mergeCell ref="N38:O38"/>
    <mergeCell ref="P38:Q38"/>
    <mergeCell ref="R38:S38"/>
    <mergeCell ref="T38:U38"/>
    <mergeCell ref="V38:W38"/>
    <mergeCell ref="A39:A57"/>
    <mergeCell ref="B57:C57"/>
    <mergeCell ref="B38:C38"/>
    <mergeCell ref="D38:E38"/>
    <mergeCell ref="F38:G38"/>
    <mergeCell ref="H38:I38"/>
    <mergeCell ref="J38:K38"/>
    <mergeCell ref="L38:M38"/>
    <mergeCell ref="P37:Q37"/>
    <mergeCell ref="R37:S37"/>
    <mergeCell ref="T37:U37"/>
    <mergeCell ref="V37:W37"/>
    <mergeCell ref="N36:O36"/>
    <mergeCell ref="P36:Q36"/>
    <mergeCell ref="R36:S36"/>
    <mergeCell ref="T36:U36"/>
    <mergeCell ref="V36:W36"/>
    <mergeCell ref="V35:W35"/>
    <mergeCell ref="B36:C36"/>
    <mergeCell ref="D36:E36"/>
    <mergeCell ref="F36:G36"/>
    <mergeCell ref="H36:I36"/>
    <mergeCell ref="J36:K36"/>
    <mergeCell ref="L36:M36"/>
    <mergeCell ref="B35:C35"/>
    <mergeCell ref="D35:E35"/>
    <mergeCell ref="F35:G35"/>
    <mergeCell ref="H35:I35"/>
    <mergeCell ref="J35:K35"/>
    <mergeCell ref="L35:M35"/>
    <mergeCell ref="N35:O35"/>
    <mergeCell ref="B37:C37"/>
    <mergeCell ref="D37:E37"/>
    <mergeCell ref="F37:G37"/>
    <mergeCell ref="H37:I37"/>
    <mergeCell ref="J37:K37"/>
    <mergeCell ref="L37:M37"/>
    <mergeCell ref="N37:O37"/>
    <mergeCell ref="V33:W33"/>
    <mergeCell ref="B34:C34"/>
    <mergeCell ref="D34:E34"/>
    <mergeCell ref="F34:G34"/>
    <mergeCell ref="H34:I34"/>
    <mergeCell ref="J34:K34"/>
    <mergeCell ref="L34:M34"/>
    <mergeCell ref="N34:O34"/>
    <mergeCell ref="P34:Q34"/>
    <mergeCell ref="R34:S34"/>
    <mergeCell ref="T34:U34"/>
    <mergeCell ref="V34:W34"/>
    <mergeCell ref="P33:Q33"/>
    <mergeCell ref="R33:S33"/>
    <mergeCell ref="P35:Q35"/>
    <mergeCell ref="R35:S35"/>
    <mergeCell ref="T35:U35"/>
    <mergeCell ref="N33:O33"/>
    <mergeCell ref="J32:K32"/>
    <mergeCell ref="L32:M32"/>
    <mergeCell ref="N32:O32"/>
    <mergeCell ref="P32:Q32"/>
    <mergeCell ref="R32:S32"/>
    <mergeCell ref="T32:U32"/>
    <mergeCell ref="T33:U33"/>
    <mergeCell ref="L31:M31"/>
    <mergeCell ref="N31:O31"/>
    <mergeCell ref="P31:Q31"/>
    <mergeCell ref="R31:S31"/>
    <mergeCell ref="T31:U31"/>
    <mergeCell ref="V30:W30"/>
    <mergeCell ref="N29:O29"/>
    <mergeCell ref="P29:Q29"/>
    <mergeCell ref="R29:S29"/>
    <mergeCell ref="T29:U29"/>
    <mergeCell ref="V29:W29"/>
    <mergeCell ref="V31:W31"/>
    <mergeCell ref="A31:A36"/>
    <mergeCell ref="B31:C31"/>
    <mergeCell ref="D31:E31"/>
    <mergeCell ref="F31:G31"/>
    <mergeCell ref="H31:I31"/>
    <mergeCell ref="J31:K31"/>
    <mergeCell ref="B32:C32"/>
    <mergeCell ref="D32:E32"/>
    <mergeCell ref="F32:G32"/>
    <mergeCell ref="H32:I32"/>
    <mergeCell ref="V32:W32"/>
    <mergeCell ref="B33:C33"/>
    <mergeCell ref="D33:E33"/>
    <mergeCell ref="F33:G33"/>
    <mergeCell ref="H33:I33"/>
    <mergeCell ref="J33:K33"/>
    <mergeCell ref="L33:M33"/>
    <mergeCell ref="V28:W28"/>
    <mergeCell ref="B29:C29"/>
    <mergeCell ref="D29:E29"/>
    <mergeCell ref="F29:G29"/>
    <mergeCell ref="H29:I29"/>
    <mergeCell ref="J29:K29"/>
    <mergeCell ref="L29:M29"/>
    <mergeCell ref="B28:C28"/>
    <mergeCell ref="D28:E28"/>
    <mergeCell ref="F28:G28"/>
    <mergeCell ref="H28:I28"/>
    <mergeCell ref="J28:K28"/>
    <mergeCell ref="L28:M28"/>
    <mergeCell ref="N28:O28"/>
    <mergeCell ref="V26:W26"/>
    <mergeCell ref="B27:C27"/>
    <mergeCell ref="D27:E27"/>
    <mergeCell ref="F27:G27"/>
    <mergeCell ref="H27:I27"/>
    <mergeCell ref="J27:K27"/>
    <mergeCell ref="L27:M27"/>
    <mergeCell ref="N27:O27"/>
    <mergeCell ref="P27:Q27"/>
    <mergeCell ref="R27:S27"/>
    <mergeCell ref="T27:U27"/>
    <mergeCell ref="V27:W27"/>
    <mergeCell ref="P26:Q26"/>
    <mergeCell ref="R26:S26"/>
    <mergeCell ref="T25:U25"/>
    <mergeCell ref="T26:U26"/>
    <mergeCell ref="L24:M24"/>
    <mergeCell ref="N24:O24"/>
    <mergeCell ref="P24:Q24"/>
    <mergeCell ref="R24:S24"/>
    <mergeCell ref="T24:U24"/>
    <mergeCell ref="B30:C30"/>
    <mergeCell ref="D30:E30"/>
    <mergeCell ref="F30:G30"/>
    <mergeCell ref="H30:I30"/>
    <mergeCell ref="J30:K30"/>
    <mergeCell ref="L30:M30"/>
    <mergeCell ref="N30:O30"/>
    <mergeCell ref="P28:Q28"/>
    <mergeCell ref="R28:S28"/>
    <mergeCell ref="T28:U28"/>
    <mergeCell ref="P30:Q30"/>
    <mergeCell ref="R30:S30"/>
    <mergeCell ref="T30:U30"/>
    <mergeCell ref="V24:W24"/>
    <mergeCell ref="A24:A29"/>
    <mergeCell ref="B24:C24"/>
    <mergeCell ref="D24:E24"/>
    <mergeCell ref="F24:G24"/>
    <mergeCell ref="H24:I24"/>
    <mergeCell ref="J24:K24"/>
    <mergeCell ref="B25:C25"/>
    <mergeCell ref="D25:E25"/>
    <mergeCell ref="F25:G25"/>
    <mergeCell ref="H25:I25"/>
    <mergeCell ref="V25:W25"/>
    <mergeCell ref="B26:C26"/>
    <mergeCell ref="D26:E26"/>
    <mergeCell ref="F26:G26"/>
    <mergeCell ref="H26:I26"/>
    <mergeCell ref="J26:K26"/>
    <mergeCell ref="L26:M26"/>
    <mergeCell ref="N26:O26"/>
    <mergeCell ref="J25:K25"/>
    <mergeCell ref="L25:M25"/>
    <mergeCell ref="N25:O25"/>
    <mergeCell ref="P25:Q25"/>
    <mergeCell ref="R25:S25"/>
    <mergeCell ref="P23:Q23"/>
    <mergeCell ref="R23:S23"/>
    <mergeCell ref="T23:U23"/>
    <mergeCell ref="V23:W23"/>
    <mergeCell ref="N22:O22"/>
    <mergeCell ref="P22:Q22"/>
    <mergeCell ref="R22:S22"/>
    <mergeCell ref="T22:U22"/>
    <mergeCell ref="V22:W22"/>
    <mergeCell ref="V21:W21"/>
    <mergeCell ref="B22:C22"/>
    <mergeCell ref="D22:E22"/>
    <mergeCell ref="F22:G22"/>
    <mergeCell ref="H22:I22"/>
    <mergeCell ref="J22:K22"/>
    <mergeCell ref="L22:M22"/>
    <mergeCell ref="B21:C21"/>
    <mergeCell ref="D21:E21"/>
    <mergeCell ref="F21:G21"/>
    <mergeCell ref="H21:I21"/>
    <mergeCell ref="J21:K21"/>
    <mergeCell ref="L21:M21"/>
    <mergeCell ref="N21:O21"/>
    <mergeCell ref="B23:C23"/>
    <mergeCell ref="D23:E23"/>
    <mergeCell ref="F23:G23"/>
    <mergeCell ref="H23:I23"/>
    <mergeCell ref="J23:K23"/>
    <mergeCell ref="L23:M23"/>
    <mergeCell ref="N23:O23"/>
    <mergeCell ref="V19:W19"/>
    <mergeCell ref="B20:C20"/>
    <mergeCell ref="D20:E20"/>
    <mergeCell ref="F20:G20"/>
    <mergeCell ref="H20:I20"/>
    <mergeCell ref="J20:K20"/>
    <mergeCell ref="L20:M20"/>
    <mergeCell ref="N20:O20"/>
    <mergeCell ref="P20:Q20"/>
    <mergeCell ref="R20:S20"/>
    <mergeCell ref="T20:U20"/>
    <mergeCell ref="V20:W20"/>
    <mergeCell ref="P19:Q19"/>
    <mergeCell ref="R19:S19"/>
    <mergeCell ref="P21:Q21"/>
    <mergeCell ref="R21:S21"/>
    <mergeCell ref="T21:U21"/>
    <mergeCell ref="L18:M18"/>
    <mergeCell ref="N18:O18"/>
    <mergeCell ref="P18:Q18"/>
    <mergeCell ref="R18:S18"/>
    <mergeCell ref="T18:U18"/>
    <mergeCell ref="T19:U19"/>
    <mergeCell ref="L17:M17"/>
    <mergeCell ref="N17:O17"/>
    <mergeCell ref="P17:Q17"/>
    <mergeCell ref="R17:S17"/>
    <mergeCell ref="T17:U17"/>
    <mergeCell ref="R15:S15"/>
    <mergeCell ref="T15:U15"/>
    <mergeCell ref="V15:W15"/>
    <mergeCell ref="L15:M15"/>
    <mergeCell ref="V17:W17"/>
    <mergeCell ref="A17:A22"/>
    <mergeCell ref="B17:C17"/>
    <mergeCell ref="D17:E17"/>
    <mergeCell ref="F17:G17"/>
    <mergeCell ref="H17:I17"/>
    <mergeCell ref="J17:K17"/>
    <mergeCell ref="B18:C18"/>
    <mergeCell ref="D18:E18"/>
    <mergeCell ref="F18:G18"/>
    <mergeCell ref="H18:I18"/>
    <mergeCell ref="V18:W18"/>
    <mergeCell ref="B19:C19"/>
    <mergeCell ref="D19:E19"/>
    <mergeCell ref="F19:G19"/>
    <mergeCell ref="H19:I19"/>
    <mergeCell ref="J19:K19"/>
    <mergeCell ref="L19:M19"/>
    <mergeCell ref="N19:O19"/>
    <mergeCell ref="J18:K18"/>
    <mergeCell ref="V14:W14"/>
    <mergeCell ref="N13:O13"/>
    <mergeCell ref="P13:Q13"/>
    <mergeCell ref="R13:S13"/>
    <mergeCell ref="T13:U13"/>
    <mergeCell ref="V13:W13"/>
    <mergeCell ref="A16:C16"/>
    <mergeCell ref="D16:E16"/>
    <mergeCell ref="F16:G16"/>
    <mergeCell ref="H16:I16"/>
    <mergeCell ref="J16:K16"/>
    <mergeCell ref="A15:C15"/>
    <mergeCell ref="D15:E15"/>
    <mergeCell ref="F15:G15"/>
    <mergeCell ref="H15:I15"/>
    <mergeCell ref="J15:K15"/>
    <mergeCell ref="L16:M16"/>
    <mergeCell ref="N16:O16"/>
    <mergeCell ref="P16:Q16"/>
    <mergeCell ref="R16:S16"/>
    <mergeCell ref="T16:U16"/>
    <mergeCell ref="V16:W16"/>
    <mergeCell ref="N15:O15"/>
    <mergeCell ref="P15:Q15"/>
    <mergeCell ref="V12:W12"/>
    <mergeCell ref="B13:C13"/>
    <mergeCell ref="D13:E13"/>
    <mergeCell ref="F13:G13"/>
    <mergeCell ref="H13:I13"/>
    <mergeCell ref="J13:K13"/>
    <mergeCell ref="L13:M13"/>
    <mergeCell ref="B12:C12"/>
    <mergeCell ref="D12:E12"/>
    <mergeCell ref="F12:G12"/>
    <mergeCell ref="H12:I12"/>
    <mergeCell ref="J12:K12"/>
    <mergeCell ref="L12:M12"/>
    <mergeCell ref="N12:O12"/>
    <mergeCell ref="V10:W10"/>
    <mergeCell ref="B11:C11"/>
    <mergeCell ref="D11:E11"/>
    <mergeCell ref="F11:G11"/>
    <mergeCell ref="H11:I11"/>
    <mergeCell ref="J11:K11"/>
    <mergeCell ref="L11:M11"/>
    <mergeCell ref="N11:O11"/>
    <mergeCell ref="P11:Q11"/>
    <mergeCell ref="R11:S11"/>
    <mergeCell ref="T11:U11"/>
    <mergeCell ref="V11:W11"/>
    <mergeCell ref="P10:Q10"/>
    <mergeCell ref="R10:S10"/>
    <mergeCell ref="T9:U9"/>
    <mergeCell ref="T10:U10"/>
    <mergeCell ref="L8:M8"/>
    <mergeCell ref="N8:O8"/>
    <mergeCell ref="P8:Q8"/>
    <mergeCell ref="R8:S8"/>
    <mergeCell ref="T8:U8"/>
    <mergeCell ref="A14:C14"/>
    <mergeCell ref="D14:E14"/>
    <mergeCell ref="F14:G14"/>
    <mergeCell ref="H14:I14"/>
    <mergeCell ref="J14:K14"/>
    <mergeCell ref="L14:M14"/>
    <mergeCell ref="N14:O14"/>
    <mergeCell ref="P12:Q12"/>
    <mergeCell ref="R12:S12"/>
    <mergeCell ref="T12:U12"/>
    <mergeCell ref="P14:Q14"/>
    <mergeCell ref="R14:S14"/>
    <mergeCell ref="T14:U14"/>
    <mergeCell ref="V8:W8"/>
    <mergeCell ref="A8:A13"/>
    <mergeCell ref="B8:C8"/>
    <mergeCell ref="D8:E8"/>
    <mergeCell ref="F8:G8"/>
    <mergeCell ref="H8:I8"/>
    <mergeCell ref="J8:K8"/>
    <mergeCell ref="B9:C9"/>
    <mergeCell ref="D9:E9"/>
    <mergeCell ref="F9:G9"/>
    <mergeCell ref="H9:I9"/>
    <mergeCell ref="V9:W9"/>
    <mergeCell ref="B10:C10"/>
    <mergeCell ref="D10:E10"/>
    <mergeCell ref="F10:G10"/>
    <mergeCell ref="H10:I10"/>
    <mergeCell ref="J10:K10"/>
    <mergeCell ref="L10:M10"/>
    <mergeCell ref="N10:O10"/>
    <mergeCell ref="J9:K9"/>
    <mergeCell ref="L9:M9"/>
    <mergeCell ref="N9:O9"/>
    <mergeCell ref="P9:Q9"/>
    <mergeCell ref="R9:S9"/>
    <mergeCell ref="R7:S7"/>
    <mergeCell ref="T7:U7"/>
    <mergeCell ref="V7:W7"/>
    <mergeCell ref="A4:C4"/>
    <mergeCell ref="D4:E4"/>
    <mergeCell ref="A5:C5"/>
    <mergeCell ref="D5:E5"/>
    <mergeCell ref="A6:W6"/>
    <mergeCell ref="A7:B7"/>
    <mergeCell ref="D7:E7"/>
    <mergeCell ref="F7:G7"/>
    <mergeCell ref="H7:I7"/>
    <mergeCell ref="J7:K7"/>
    <mergeCell ref="A1:C1"/>
    <mergeCell ref="D1:E1"/>
    <mergeCell ref="A2:C2"/>
    <mergeCell ref="D2:E2"/>
    <mergeCell ref="A3:C3"/>
    <mergeCell ref="D3:E3"/>
    <mergeCell ref="L7:M7"/>
    <mergeCell ref="N7:O7"/>
    <mergeCell ref="P7:Q7"/>
  </mergeCells>
  <conditionalFormatting sqref="D68:E68">
    <cfRule type="cellIs" priority="8" dxfId="0" operator="greaterThan" stopIfTrue="1">
      <formula>1</formula>
    </cfRule>
  </conditionalFormatting>
  <conditionalFormatting sqref="F68:I68">
    <cfRule type="cellIs" priority="6" dxfId="0" operator="greaterThan" stopIfTrue="1">
      <formula>1</formula>
    </cfRule>
    <cfRule type="cellIs" priority="7" dxfId="0" operator="greaterThan" stopIfTrue="1">
      <formula>1</formula>
    </cfRule>
  </conditionalFormatting>
  <conditionalFormatting sqref="J68:K68">
    <cfRule type="cellIs" priority="4" dxfId="0" operator="greaterThan" stopIfTrue="1">
      <formula>1</formula>
    </cfRule>
    <cfRule type="cellIs" priority="5" dxfId="0" operator="greaterThan" stopIfTrue="1">
      <formula>1</formula>
    </cfRule>
  </conditionalFormatting>
  <conditionalFormatting sqref="L68:M68">
    <cfRule type="cellIs" priority="2" dxfId="0" operator="greaterThan" stopIfTrue="1">
      <formula>1</formula>
    </cfRule>
    <cfRule type="cellIs" priority="3" dxfId="0" operator="greaterThan" stopIfTrue="1">
      <formula>1</formula>
    </cfRule>
  </conditionalFormatting>
  <conditionalFormatting sqref="D58:W63">
    <cfRule type="cellIs" priority="1" dxfId="0" operator="lessThan" stopIfTrue="1">
      <formula>0</formula>
    </cfRule>
  </conditionalFormatting>
  <printOptions/>
  <pageMargins left="0.3937007874015748" right="0.3937007874015748" top="0.3937007874015748" bottom="0.3937007874015748" header="0.5118110236220472" footer="0.5118110236220472"/>
  <pageSetup fitToHeight="1" fitToWidth="1" horizontalDpi="600" verticalDpi="600" orientation="landscape" paperSize="8" scale="47"/>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47"/>
  <sheetViews>
    <sheetView view="pageBreakPreview" zoomScaleSheetLayoutView="100" zoomScalePageLayoutView="0" workbookViewId="0" topLeftCell="A1">
      <selection activeCell="H44" sqref="H44"/>
    </sheetView>
  </sheetViews>
  <sheetFormatPr defaultColWidth="11.421875" defaultRowHeight="12.75"/>
  <cols>
    <col min="1" max="1" width="0.42578125" style="0" customWidth="1"/>
    <col min="2" max="2" width="22.7109375" style="0" customWidth="1"/>
    <col min="3" max="3" width="39.28125" style="0" customWidth="1"/>
    <col min="4" max="4" width="5.7109375" style="0" customWidth="1"/>
    <col min="5" max="5" width="5.421875" style="0" customWidth="1"/>
    <col min="6" max="6" width="13.8515625" style="0" customWidth="1"/>
    <col min="7" max="7" width="0.71875" style="0" customWidth="1"/>
  </cols>
  <sheetData>
    <row r="1" spans="1:7" ht="18.75">
      <c r="A1" s="12"/>
      <c r="B1" s="209" t="s">
        <v>160</v>
      </c>
      <c r="C1" s="209"/>
      <c r="D1" s="209"/>
      <c r="E1" s="209"/>
      <c r="F1" s="209"/>
      <c r="G1" s="13"/>
    </row>
    <row r="2" spans="1:7" ht="13.5">
      <c r="A2" s="14"/>
      <c r="B2" s="6"/>
      <c r="C2" s="6"/>
      <c r="D2" s="6"/>
      <c r="E2" s="6"/>
      <c r="G2" s="7"/>
    </row>
    <row r="3" spans="1:7" ht="15">
      <c r="A3" s="14"/>
      <c r="B3" s="20" t="s">
        <v>82</v>
      </c>
      <c r="C3" s="211">
        <f>'Tableau mesure'!D1:D1</f>
        <v>0</v>
      </c>
      <c r="D3" s="211"/>
      <c r="E3" s="211"/>
      <c r="F3" s="211"/>
      <c r="G3" s="7"/>
    </row>
    <row r="4" spans="1:7" ht="13.5">
      <c r="A4" s="14"/>
      <c r="B4" s="6"/>
      <c r="C4" s="6"/>
      <c r="D4" s="6"/>
      <c r="E4" s="6"/>
      <c r="G4" s="7"/>
    </row>
    <row r="5" spans="1:7" ht="13.5">
      <c r="A5" s="14"/>
      <c r="B5" s="200" t="s">
        <v>154</v>
      </c>
      <c r="C5" s="200"/>
      <c r="D5" s="206">
        <f>_xlfn.COUNTIFS('Tableau mesure'!D14:W14,"&gt;0")</f>
        <v>0</v>
      </c>
      <c r="E5" s="202"/>
      <c r="F5" s="6" t="s">
        <v>155</v>
      </c>
      <c r="G5" s="7"/>
    </row>
    <row r="6" spans="1:7" ht="13.5">
      <c r="A6" s="14"/>
      <c r="B6" s="200" t="s">
        <v>88</v>
      </c>
      <c r="C6" s="200"/>
      <c r="D6" s="208">
        <f>SUM('Tableau mesure'!D14:W14)</f>
        <v>0</v>
      </c>
      <c r="E6" s="208"/>
      <c r="F6" s="6" t="s">
        <v>76</v>
      </c>
      <c r="G6" s="7"/>
    </row>
    <row r="7" spans="1:7" ht="3.75" customHeight="1">
      <c r="A7" s="14"/>
      <c r="B7" s="9"/>
      <c r="C7" s="9"/>
      <c r="D7" s="8"/>
      <c r="E7" s="8"/>
      <c r="F7" s="6"/>
      <c r="G7" s="7"/>
    </row>
    <row r="8" spans="1:7" ht="13.5">
      <c r="A8" s="14"/>
      <c r="B8" s="205" t="s">
        <v>167</v>
      </c>
      <c r="C8" s="205"/>
      <c r="D8" s="205"/>
      <c r="E8" s="205"/>
      <c r="F8" s="205"/>
      <c r="G8" s="7"/>
    </row>
    <row r="9" spans="1:7" ht="4.5" customHeight="1">
      <c r="A9" s="14"/>
      <c r="B9" s="9"/>
      <c r="C9" s="9"/>
      <c r="D9" s="8"/>
      <c r="E9" s="8"/>
      <c r="F9" s="6"/>
      <c r="G9" s="7"/>
    </row>
    <row r="10" spans="1:7" ht="13.5">
      <c r="A10" s="14"/>
      <c r="B10" s="200" t="s">
        <v>83</v>
      </c>
      <c r="C10" s="200"/>
      <c r="D10" s="198">
        <f>SUM('Tableau mesure'!D64:W64)</f>
        <v>0</v>
      </c>
      <c r="E10" s="198"/>
      <c r="F10" s="6" t="s">
        <v>77</v>
      </c>
      <c r="G10" s="7"/>
    </row>
    <row r="11" spans="1:7" ht="13.5">
      <c r="A11" s="14"/>
      <c r="B11" s="200" t="s">
        <v>124</v>
      </c>
      <c r="C11" s="200"/>
      <c r="D11" s="198" t="e">
        <f>D10*1000/D6</f>
        <v>#DIV/0!</v>
      </c>
      <c r="E11" s="198"/>
      <c r="F11" s="6" t="s">
        <v>39</v>
      </c>
      <c r="G11" s="7"/>
    </row>
    <row r="12" spans="1:7" ht="13.5">
      <c r="A12" s="14"/>
      <c r="B12" s="9"/>
      <c r="C12" s="9" t="s">
        <v>169</v>
      </c>
      <c r="D12" s="198">
        <f>MIN('Tableau mesure'!D67:W67)</f>
        <v>0</v>
      </c>
      <c r="E12" s="198"/>
      <c r="F12" s="6" t="s">
        <v>39</v>
      </c>
      <c r="G12" s="7"/>
    </row>
    <row r="13" spans="1:7" ht="13.5">
      <c r="A13" s="14"/>
      <c r="B13" s="9"/>
      <c r="C13" s="9" t="s">
        <v>168</v>
      </c>
      <c r="D13" s="198">
        <f>MAX('Tableau mesure'!D67:W67)</f>
        <v>0</v>
      </c>
      <c r="E13" s="198"/>
      <c r="F13" s="6" t="s">
        <v>39</v>
      </c>
      <c r="G13" s="7"/>
    </row>
    <row r="14" spans="1:7" ht="13.5">
      <c r="A14" s="14"/>
      <c r="B14" s="200" t="s">
        <v>84</v>
      </c>
      <c r="C14" s="200"/>
      <c r="D14" s="198">
        <f>SUM('Tableau mesure'!D76:W76)</f>
        <v>0</v>
      </c>
      <c r="E14" s="198"/>
      <c r="F14" s="6" t="s">
        <v>77</v>
      </c>
      <c r="G14" s="7"/>
    </row>
    <row r="15" spans="1:7" ht="13.5">
      <c r="A15" s="14"/>
      <c r="B15" s="200" t="s">
        <v>85</v>
      </c>
      <c r="C15" s="200"/>
      <c r="D15" s="201" t="e">
        <f>D10/D14</f>
        <v>#DIV/0!</v>
      </c>
      <c r="E15" s="201"/>
      <c r="F15" s="6"/>
      <c r="G15" s="7"/>
    </row>
    <row r="16" spans="1:7" ht="13.5">
      <c r="A16" s="14"/>
      <c r="B16" s="9"/>
      <c r="C16" s="9" t="s">
        <v>183</v>
      </c>
      <c r="D16" s="201" t="e">
        <f>'Tableau mesure'!X65/SYNTHESE!D10:E10</f>
        <v>#DIV/0!</v>
      </c>
      <c r="E16" s="201"/>
      <c r="F16" s="6"/>
      <c r="G16" s="7"/>
    </row>
    <row r="17" spans="3:5" ht="13.5">
      <c r="C17" s="9" t="s">
        <v>184</v>
      </c>
      <c r="D17" s="207" t="e">
        <f>'Tableau mesure'!X66/SYNTHESE!D10:E10</f>
        <v>#DIV/0!</v>
      </c>
      <c r="E17" s="207"/>
    </row>
    <row r="18" spans="1:7" ht="3.75" customHeight="1">
      <c r="A18" s="14"/>
      <c r="B18" s="9"/>
      <c r="C18" s="9"/>
      <c r="D18" s="8"/>
      <c r="E18" s="8"/>
      <c r="F18" s="6"/>
      <c r="G18" s="7"/>
    </row>
    <row r="19" spans="1:7" ht="13.5">
      <c r="A19" s="14"/>
      <c r="B19" s="205" t="s">
        <v>170</v>
      </c>
      <c r="C19" s="205"/>
      <c r="D19" s="205"/>
      <c r="E19" s="205"/>
      <c r="F19" s="205"/>
      <c r="G19" s="7"/>
    </row>
    <row r="20" spans="1:7" ht="3.75" customHeight="1">
      <c r="A20" s="14"/>
      <c r="B20" s="33"/>
      <c r="C20" s="33"/>
      <c r="D20" s="33"/>
      <c r="E20" s="33"/>
      <c r="F20" s="33"/>
      <c r="G20" s="7"/>
    </row>
    <row r="21" spans="1:7" ht="39.75" customHeight="1">
      <c r="A21" s="14"/>
      <c r="B21" s="33"/>
      <c r="C21" s="33"/>
      <c r="D21" s="33"/>
      <c r="E21" s="33"/>
      <c r="F21" s="33"/>
      <c r="G21" s="7"/>
    </row>
    <row r="22" spans="1:7" ht="13.5">
      <c r="A22" s="14"/>
      <c r="C22" s="200" t="s">
        <v>127</v>
      </c>
      <c r="D22" s="200"/>
      <c r="E22" s="200"/>
      <c r="F22" s="19" t="e">
        <f>SUM('Tableau mesure'!D58:W58)/$D$10</f>
        <v>#DIV/0!</v>
      </c>
      <c r="G22" s="7"/>
    </row>
    <row r="23" spans="1:7" ht="13.5">
      <c r="A23" s="14"/>
      <c r="C23" s="200" t="s">
        <v>128</v>
      </c>
      <c r="D23" s="200"/>
      <c r="E23" s="200"/>
      <c r="F23" s="19" t="e">
        <f>SUM('Tableau mesure'!D59:W59)/$D$10</f>
        <v>#DIV/0!</v>
      </c>
      <c r="G23" s="7"/>
    </row>
    <row r="24" spans="1:7" ht="13.5">
      <c r="A24" s="14"/>
      <c r="C24" s="200" t="s">
        <v>129</v>
      </c>
      <c r="D24" s="200"/>
      <c r="E24" s="200"/>
      <c r="F24" s="19" t="e">
        <f>SUM('Tableau mesure'!D60:W60)/$D$10</f>
        <v>#DIV/0!</v>
      </c>
      <c r="G24" s="7"/>
    </row>
    <row r="25" spans="1:7" ht="13.5">
      <c r="A25" s="14"/>
      <c r="C25" s="200" t="s">
        <v>130</v>
      </c>
      <c r="D25" s="200"/>
      <c r="E25" s="200"/>
      <c r="F25" s="19" t="e">
        <f>SUM('Tableau mesure'!D61:W61)/$D$10</f>
        <v>#DIV/0!</v>
      </c>
      <c r="G25" s="7"/>
    </row>
    <row r="26" spans="1:7" ht="13.5">
      <c r="A26" s="14"/>
      <c r="C26" s="200" t="s">
        <v>18</v>
      </c>
      <c r="D26" s="200"/>
      <c r="E26" s="200"/>
      <c r="F26" s="19" t="e">
        <f>SUM('Tableau mesure'!D62:W62)/$D$10</f>
        <v>#DIV/0!</v>
      </c>
      <c r="G26" s="7"/>
    </row>
    <row r="27" spans="1:7" ht="13.5">
      <c r="A27" s="14"/>
      <c r="C27" s="200" t="s">
        <v>17</v>
      </c>
      <c r="D27" s="200"/>
      <c r="E27" s="200"/>
      <c r="F27" s="19" t="e">
        <f>SUM('Tableau mesure'!D63:W63)/$D$10</f>
        <v>#DIV/0!</v>
      </c>
      <c r="G27" s="7"/>
    </row>
    <row r="28" spans="1:7" ht="13.5">
      <c r="A28" s="14"/>
      <c r="F28" s="6"/>
      <c r="G28" s="7"/>
    </row>
    <row r="29" spans="1:7" ht="39" customHeight="1">
      <c r="A29" s="14"/>
      <c r="F29" s="6"/>
      <c r="G29" s="7"/>
    </row>
    <row r="30" spans="1:7" ht="5.25" customHeight="1">
      <c r="A30" s="14"/>
      <c r="B30" s="9"/>
      <c r="C30" s="9"/>
      <c r="D30" s="10"/>
      <c r="E30" s="10"/>
      <c r="F30" s="6"/>
      <c r="G30" s="7"/>
    </row>
    <row r="31" spans="1:7" ht="13.5">
      <c r="A31" s="14"/>
      <c r="B31" s="205" t="s">
        <v>157</v>
      </c>
      <c r="C31" s="205"/>
      <c r="D31" s="205"/>
      <c r="E31" s="205"/>
      <c r="F31" s="205"/>
      <c r="G31" s="7"/>
    </row>
    <row r="32" spans="1:7" ht="13.5">
      <c r="A32" s="14"/>
      <c r="B32" s="200" t="s">
        <v>86</v>
      </c>
      <c r="C32" s="200"/>
      <c r="D32" s="203">
        <f>'Tableau mesure'!D77</f>
        <v>0</v>
      </c>
      <c r="E32" s="204"/>
      <c r="F32" s="6" t="s">
        <v>78</v>
      </c>
      <c r="G32" s="7"/>
    </row>
    <row r="33" spans="1:7" ht="13.5">
      <c r="A33" s="14"/>
      <c r="B33" s="200" t="s">
        <v>90</v>
      </c>
      <c r="C33" s="200"/>
      <c r="D33" s="198" t="e">
        <f>D32/D6</f>
        <v>#DIV/0!</v>
      </c>
      <c r="E33" s="198"/>
      <c r="F33" s="6" t="s">
        <v>79</v>
      </c>
      <c r="G33" s="7"/>
    </row>
    <row r="34" spans="1:7" ht="13.5">
      <c r="A34" s="14"/>
      <c r="B34" s="200" t="s">
        <v>89</v>
      </c>
      <c r="C34" s="200"/>
      <c r="D34" s="198" t="b">
        <f>IF('Tableau mesure'!$D$4="Enseignement",D32*D15*'ratios_A MASQUER'!$B$48/'ratios_A MASQUER'!$B$47/D6,IF('Tableau mesure'!$D$4="Santé",D32*D15*'ratios_A MASQUER'!$C$48/'ratios_A MASQUER'!$C$47/D6,IF('Tableau mesure'!$D$4="Restauration entreprise ou administrative",D32*D15*'ratios_A MASQUER'!$D$48/'ratios_A MASQUER'!$D$47/D6)))</f>
        <v>0</v>
      </c>
      <c r="E34" s="198"/>
      <c r="F34" s="6" t="s">
        <v>79</v>
      </c>
      <c r="G34" s="15"/>
    </row>
    <row r="35" spans="1:7" ht="13.5">
      <c r="A35" s="14"/>
      <c r="B35" s="9"/>
      <c r="C35" s="9"/>
      <c r="D35" s="18"/>
      <c r="E35" s="18"/>
      <c r="F35" s="6"/>
      <c r="G35" s="15"/>
    </row>
    <row r="36" spans="1:7" ht="3.75" customHeight="1">
      <c r="A36" s="14"/>
      <c r="B36" s="9"/>
      <c r="C36" s="9"/>
      <c r="D36" s="8"/>
      <c r="E36" s="8"/>
      <c r="F36" s="6"/>
      <c r="G36" s="7"/>
    </row>
    <row r="37" spans="1:7" ht="13.5">
      <c r="A37" s="14"/>
      <c r="B37" s="205" t="s">
        <v>166</v>
      </c>
      <c r="C37" s="205"/>
      <c r="D37" s="205"/>
      <c r="E37" s="205"/>
      <c r="F37" s="205"/>
      <c r="G37" s="7"/>
    </row>
    <row r="38" spans="1:7" ht="4.5" customHeight="1">
      <c r="A38" s="14"/>
      <c r="B38" s="9"/>
      <c r="C38" s="9"/>
      <c r="D38" s="8"/>
      <c r="E38" s="8"/>
      <c r="F38" s="6"/>
      <c r="G38" s="7"/>
    </row>
    <row r="39" spans="1:7" ht="13.5">
      <c r="A39" s="14"/>
      <c r="B39" s="200" t="s">
        <v>185</v>
      </c>
      <c r="C39" s="200"/>
      <c r="D39" s="198">
        <f>SUM('Tableau mesure'!D71:W71)</f>
        <v>0</v>
      </c>
      <c r="E39" s="198"/>
      <c r="F39" s="6" t="s">
        <v>186</v>
      </c>
      <c r="G39" s="7"/>
    </row>
    <row r="40" spans="1:7" ht="13.5">
      <c r="A40" s="14"/>
      <c r="B40" s="200" t="s">
        <v>188</v>
      </c>
      <c r="C40" s="200"/>
      <c r="D40" s="198" t="e">
        <f>D39/D6</f>
        <v>#DIV/0!</v>
      </c>
      <c r="E40" s="198"/>
      <c r="F40" s="6" t="s">
        <v>187</v>
      </c>
      <c r="G40" s="7"/>
    </row>
    <row r="41" spans="1:7" ht="5.25" customHeight="1">
      <c r="A41" s="14"/>
      <c r="B41" s="9"/>
      <c r="C41" s="9"/>
      <c r="D41" s="10"/>
      <c r="E41" s="10"/>
      <c r="F41" s="6"/>
      <c r="G41" s="7"/>
    </row>
    <row r="42" spans="1:7" ht="18.75">
      <c r="A42" s="14"/>
      <c r="B42" s="210" t="s">
        <v>156</v>
      </c>
      <c r="C42" s="210"/>
      <c r="D42" s="210"/>
      <c r="E42" s="210"/>
      <c r="F42" s="210"/>
      <c r="G42" s="7"/>
    </row>
    <row r="43" spans="1:7" ht="13.5">
      <c r="A43" s="14"/>
      <c r="B43" s="200" t="s">
        <v>87</v>
      </c>
      <c r="C43" s="200"/>
      <c r="D43" s="202">
        <f>'Tableau mesure'!D2:D2</f>
        <v>0</v>
      </c>
      <c r="E43" s="202"/>
      <c r="F43" s="6"/>
      <c r="G43" s="7"/>
    </row>
    <row r="44" spans="1:7" ht="13.5">
      <c r="A44" s="14"/>
      <c r="B44" s="200" t="s">
        <v>158</v>
      </c>
      <c r="C44" s="200"/>
      <c r="D44" s="199" t="e">
        <f>D11*'Tableau mesure'!D2:D2/1000000</f>
        <v>#DIV/0!</v>
      </c>
      <c r="E44" s="199"/>
      <c r="F44" s="6" t="s">
        <v>81</v>
      </c>
      <c r="G44" s="7"/>
    </row>
    <row r="45" spans="1:7" ht="13.5">
      <c r="A45" s="14"/>
      <c r="B45" s="200" t="s">
        <v>159</v>
      </c>
      <c r="C45" s="200"/>
      <c r="D45" s="199">
        <f>D34*D43</f>
        <v>0</v>
      </c>
      <c r="E45" s="199"/>
      <c r="F45" s="6" t="s">
        <v>78</v>
      </c>
      <c r="G45" s="7"/>
    </row>
    <row r="46" spans="1:7" ht="15" thickBot="1">
      <c r="A46" s="16"/>
      <c r="B46" s="196" t="s">
        <v>171</v>
      </c>
      <c r="C46" s="196"/>
      <c r="D46" s="197" t="e">
        <f>D40*D43</f>
        <v>#DIV/0!</v>
      </c>
      <c r="E46" s="197"/>
      <c r="F46" s="11" t="s">
        <v>80</v>
      </c>
      <c r="G46" s="17"/>
    </row>
    <row r="47" spans="2:5" ht="13.5">
      <c r="B47" s="6"/>
      <c r="C47" s="6"/>
      <c r="D47" s="6"/>
      <c r="E47" s="6"/>
    </row>
  </sheetData>
  <sheetProtection sheet="1" objects="1" scenarios="1" selectLockedCells="1"/>
  <mergeCells count="47">
    <mergeCell ref="B46:C46"/>
    <mergeCell ref="D46:E46"/>
    <mergeCell ref="B42:F42"/>
    <mergeCell ref="B43:C43"/>
    <mergeCell ref="D43:E43"/>
    <mergeCell ref="B44:C44"/>
    <mergeCell ref="D44:E44"/>
    <mergeCell ref="B45:C45"/>
    <mergeCell ref="D45:E45"/>
    <mergeCell ref="B40:C40"/>
    <mergeCell ref="D40:E40"/>
    <mergeCell ref="C26:E26"/>
    <mergeCell ref="C27:E27"/>
    <mergeCell ref="B31:F31"/>
    <mergeCell ref="B32:C32"/>
    <mergeCell ref="D32:E32"/>
    <mergeCell ref="B33:C33"/>
    <mergeCell ref="D33:E33"/>
    <mergeCell ref="B34:C34"/>
    <mergeCell ref="D34:E34"/>
    <mergeCell ref="B37:F37"/>
    <mergeCell ref="B39:C39"/>
    <mergeCell ref="D39:E39"/>
    <mergeCell ref="C25:E25"/>
    <mergeCell ref="D13:E13"/>
    <mergeCell ref="B14:C14"/>
    <mergeCell ref="D14:E14"/>
    <mergeCell ref="B15:C15"/>
    <mergeCell ref="D15:E15"/>
    <mergeCell ref="D16:E16"/>
    <mergeCell ref="D17:E17"/>
    <mergeCell ref="B19:F19"/>
    <mergeCell ref="C22:E22"/>
    <mergeCell ref="C23:E23"/>
    <mergeCell ref="C24:E24"/>
    <mergeCell ref="D12:E12"/>
    <mergeCell ref="B1:F1"/>
    <mergeCell ref="C3:F3"/>
    <mergeCell ref="B5:C5"/>
    <mergeCell ref="D5:E5"/>
    <mergeCell ref="B6:C6"/>
    <mergeCell ref="D6:E6"/>
    <mergeCell ref="B8:F8"/>
    <mergeCell ref="B10:C10"/>
    <mergeCell ref="D10:E10"/>
    <mergeCell ref="B11:C11"/>
    <mergeCell ref="D11:E11"/>
  </mergeCells>
  <printOptions/>
  <pageMargins left="0.7" right="0.7" top="0.75" bottom="0.75" header="0.3" footer="0.3"/>
  <pageSetup fitToHeight="1" fitToWidth="1" horizontalDpi="600" verticalDpi="600" orientation="portrait" paperSize="9" scale="93"/>
  <drawing r:id="rId1"/>
</worksheet>
</file>

<file path=xl/worksheets/sheet6.xml><?xml version="1.0" encoding="utf-8"?>
<worksheet xmlns="http://schemas.openxmlformats.org/spreadsheetml/2006/main" xmlns:r="http://schemas.openxmlformats.org/officeDocument/2006/relationships">
  <dimension ref="A1:AE64"/>
  <sheetViews>
    <sheetView zoomScalePageLayoutView="0" workbookViewId="0" topLeftCell="A22">
      <selection activeCell="B48" sqref="B48"/>
    </sheetView>
  </sheetViews>
  <sheetFormatPr defaultColWidth="11.421875" defaultRowHeight="12.75"/>
  <cols>
    <col min="1" max="1" width="37.7109375" style="0" customWidth="1"/>
  </cols>
  <sheetData>
    <row r="1" spans="1:2" ht="12.75">
      <c r="A1" s="1" t="s">
        <v>21</v>
      </c>
      <c r="B1" s="2">
        <v>0.37</v>
      </c>
    </row>
    <row r="2" spans="1:2" ht="12.75">
      <c r="A2" s="1" t="s">
        <v>22</v>
      </c>
      <c r="B2" s="2">
        <v>0.63</v>
      </c>
    </row>
    <row r="7" spans="4:8" ht="12.75">
      <c r="D7" s="1" t="s">
        <v>30</v>
      </c>
      <c r="E7" s="1" t="s">
        <v>31</v>
      </c>
      <c r="F7" s="1" t="s">
        <v>32</v>
      </c>
      <c r="G7" s="1" t="s">
        <v>33</v>
      </c>
      <c r="H7" s="1" t="s">
        <v>34</v>
      </c>
    </row>
    <row r="8" spans="1:11" ht="12.75">
      <c r="A8" s="1" t="s">
        <v>23</v>
      </c>
      <c r="B8">
        <f>24</f>
        <v>24</v>
      </c>
      <c r="C8" s="1" t="s">
        <v>28</v>
      </c>
      <c r="D8" s="3">
        <v>0.15</v>
      </c>
      <c r="E8" s="3">
        <v>0.3</v>
      </c>
      <c r="F8" s="3">
        <v>0.3</v>
      </c>
      <c r="G8" s="3">
        <v>0.1</v>
      </c>
      <c r="H8" s="3">
        <v>0.15</v>
      </c>
      <c r="I8" s="2">
        <f>SUM(D8:H8)</f>
        <v>1</v>
      </c>
      <c r="K8" s="4" t="s">
        <v>35</v>
      </c>
    </row>
    <row r="9" spans="1:8" ht="12.75">
      <c r="A9" s="1" t="s">
        <v>24</v>
      </c>
      <c r="B9">
        <v>2</v>
      </c>
      <c r="C9" s="1" t="s">
        <v>28</v>
      </c>
      <c r="D9" s="3">
        <v>0.15</v>
      </c>
      <c r="E9" s="3">
        <v>0.3</v>
      </c>
      <c r="F9" s="3">
        <v>0.3</v>
      </c>
      <c r="G9" s="3">
        <v>0.1</v>
      </c>
      <c r="H9" s="3">
        <v>0.15</v>
      </c>
    </row>
    <row r="10" spans="1:8" ht="12.75">
      <c r="A10" s="1" t="s">
        <v>25</v>
      </c>
      <c r="B10">
        <v>20</v>
      </c>
      <c r="C10" s="1" t="s">
        <v>28</v>
      </c>
      <c r="D10" s="3">
        <v>0.15</v>
      </c>
      <c r="E10" s="3">
        <v>0.3</v>
      </c>
      <c r="F10" s="3">
        <v>0.3</v>
      </c>
      <c r="G10" s="3">
        <v>0.1</v>
      </c>
      <c r="H10" s="3">
        <v>0.15</v>
      </c>
    </row>
    <row r="11" spans="1:8" ht="12.75">
      <c r="A11" s="1" t="s">
        <v>26</v>
      </c>
      <c r="B11">
        <v>10</v>
      </c>
      <c r="C11" s="1" t="s">
        <v>28</v>
      </c>
      <c r="D11" s="3">
        <v>0.15</v>
      </c>
      <c r="E11" s="3">
        <v>0.3</v>
      </c>
      <c r="F11" s="3">
        <v>0.3</v>
      </c>
      <c r="G11" s="3">
        <v>0.1</v>
      </c>
      <c r="H11" s="3">
        <v>0.15</v>
      </c>
    </row>
    <row r="12" spans="1:8" ht="12.75">
      <c r="A12" s="1" t="s">
        <v>27</v>
      </c>
      <c r="B12">
        <v>17</v>
      </c>
      <c r="C12" s="1" t="s">
        <v>28</v>
      </c>
      <c r="D12" s="3">
        <v>0.15</v>
      </c>
      <c r="E12" s="3">
        <v>0.3</v>
      </c>
      <c r="F12" s="3">
        <v>0.3</v>
      </c>
      <c r="G12" s="3">
        <v>0.1</v>
      </c>
      <c r="H12" s="3">
        <v>0.15</v>
      </c>
    </row>
    <row r="16" ht="12.75">
      <c r="A16" s="1" t="s">
        <v>42</v>
      </c>
    </row>
    <row r="17" ht="12.75">
      <c r="A17" s="1" t="s">
        <v>40</v>
      </c>
    </row>
    <row r="18" ht="12.75">
      <c r="A18" s="1" t="s">
        <v>29</v>
      </c>
    </row>
    <row r="19" ht="12.75">
      <c r="AE19" s="27"/>
    </row>
    <row r="20" ht="12.75">
      <c r="A20" s="1" t="s">
        <v>43</v>
      </c>
    </row>
    <row r="21" ht="12.75">
      <c r="A21" s="1" t="s">
        <v>44</v>
      </c>
    </row>
    <row r="22" ht="12.75">
      <c r="A22" s="1" t="s">
        <v>41</v>
      </c>
    </row>
    <row r="23" ht="12.75">
      <c r="A23" s="1"/>
    </row>
    <row r="24" ht="12.75">
      <c r="A24" s="1" t="s">
        <v>48</v>
      </c>
    </row>
    <row r="25" ht="12.75">
      <c r="A25" s="1" t="s">
        <v>49</v>
      </c>
    </row>
    <row r="26" ht="12.75">
      <c r="A26" s="1" t="s">
        <v>50</v>
      </c>
    </row>
    <row r="27" ht="12.75">
      <c r="A27" s="34" t="s">
        <v>135</v>
      </c>
    </row>
    <row r="28" ht="12.75">
      <c r="A28" s="34" t="s">
        <v>136</v>
      </c>
    </row>
    <row r="29" ht="12.75">
      <c r="A29" s="1" t="s">
        <v>51</v>
      </c>
    </row>
    <row r="30" ht="12.75">
      <c r="A30" s="1" t="s">
        <v>52</v>
      </c>
    </row>
    <row r="31" ht="12.75">
      <c r="A31" s="1" t="s">
        <v>66</v>
      </c>
    </row>
    <row r="32" ht="12.75">
      <c r="A32" s="1" t="s">
        <v>53</v>
      </c>
    </row>
    <row r="33" ht="12.75">
      <c r="A33" s="1"/>
    </row>
    <row r="34" ht="12.75">
      <c r="A34" s="1"/>
    </row>
    <row r="36" ht="12.75">
      <c r="A36" s="1" t="s">
        <v>56</v>
      </c>
    </row>
    <row r="37" ht="12.75">
      <c r="A37" s="1" t="s">
        <v>57</v>
      </c>
    </row>
    <row r="38" ht="12.75">
      <c r="A38" s="1" t="s">
        <v>58</v>
      </c>
    </row>
    <row r="39" ht="12.75">
      <c r="A39" s="1" t="s">
        <v>59</v>
      </c>
    </row>
    <row r="41" spans="1:2" ht="12.75">
      <c r="A41" s="1" t="s">
        <v>63</v>
      </c>
      <c r="B41">
        <v>530</v>
      </c>
    </row>
    <row r="42" spans="1:2" ht="12.75">
      <c r="A42" s="1" t="s">
        <v>64</v>
      </c>
      <c r="B42">
        <v>690</v>
      </c>
    </row>
    <row r="43" spans="1:2" ht="12.75">
      <c r="A43" s="1" t="s">
        <v>65</v>
      </c>
      <c r="B43">
        <v>735</v>
      </c>
    </row>
    <row r="46" spans="1:4" ht="12.75">
      <c r="A46" s="1" t="s">
        <v>69</v>
      </c>
      <c r="B46" s="1" t="s">
        <v>57</v>
      </c>
      <c r="C46" s="1" t="s">
        <v>58</v>
      </c>
      <c r="D46" s="1" t="s">
        <v>59</v>
      </c>
    </row>
    <row r="47" spans="1:4" ht="12.75">
      <c r="A47" s="1" t="s">
        <v>71</v>
      </c>
      <c r="B47" s="5">
        <v>0.1835681672504111</v>
      </c>
      <c r="C47" s="5">
        <v>0.1815195436100591</v>
      </c>
      <c r="D47" s="5">
        <v>0.08175506290061103</v>
      </c>
    </row>
    <row r="48" spans="1:4" ht="12.75">
      <c r="A48" s="1" t="s">
        <v>70</v>
      </c>
      <c r="B48" s="5">
        <v>0.15966049729141393</v>
      </c>
      <c r="C48" s="5">
        <v>0.1532109643897643</v>
      </c>
      <c r="D48" s="5">
        <v>0.07822095923613806</v>
      </c>
    </row>
    <row r="51" spans="1:2" ht="12.75">
      <c r="A51" s="35" t="s">
        <v>132</v>
      </c>
      <c r="B51" s="36" t="s">
        <v>137</v>
      </c>
    </row>
    <row r="52" spans="1:2" ht="12.75">
      <c r="A52" t="s">
        <v>133</v>
      </c>
      <c r="B52">
        <v>2000</v>
      </c>
    </row>
    <row r="53" spans="1:2" ht="12.75">
      <c r="A53" s="1" t="s">
        <v>49</v>
      </c>
      <c r="B53">
        <v>36000</v>
      </c>
    </row>
    <row r="54" spans="1:2" ht="12.75">
      <c r="A54" s="1" t="s">
        <v>50</v>
      </c>
      <c r="B54">
        <v>48000</v>
      </c>
    </row>
    <row r="55" spans="1:2" ht="12.75">
      <c r="A55" s="34" t="s">
        <v>135</v>
      </c>
      <c r="B55">
        <v>12000</v>
      </c>
    </row>
    <row r="56" spans="1:2" ht="12.75">
      <c r="A56" s="34" t="s">
        <v>136</v>
      </c>
      <c r="B56">
        <v>3000</v>
      </c>
    </row>
    <row r="57" spans="1:2" ht="12.75">
      <c r="A57" s="1" t="s">
        <v>51</v>
      </c>
      <c r="B57">
        <v>6000</v>
      </c>
    </row>
    <row r="58" spans="1:2" ht="12.75">
      <c r="A58" s="1" t="s">
        <v>52</v>
      </c>
      <c r="B58">
        <v>2000</v>
      </c>
    </row>
    <row r="59" spans="1:2" ht="12.75">
      <c r="A59" s="1" t="s">
        <v>66</v>
      </c>
      <c r="B59">
        <v>6000</v>
      </c>
    </row>
    <row r="60" spans="1:2" ht="12.75">
      <c r="A60" s="1" t="s">
        <v>53</v>
      </c>
      <c r="B60">
        <v>3000</v>
      </c>
    </row>
    <row r="61" spans="1:2" ht="12.75">
      <c r="A61" t="s">
        <v>129</v>
      </c>
      <c r="B61">
        <v>1000</v>
      </c>
    </row>
    <row r="62" spans="1:2" ht="12.75">
      <c r="A62" t="s">
        <v>134</v>
      </c>
      <c r="B62">
        <v>8000</v>
      </c>
    </row>
    <row r="63" spans="1:2" ht="12.75">
      <c r="A63" t="s">
        <v>6</v>
      </c>
      <c r="B63">
        <v>1000</v>
      </c>
    </row>
    <row r="64" spans="1:2" ht="12.75">
      <c r="A64" t="s">
        <v>17</v>
      </c>
      <c r="B64">
        <v>430</v>
      </c>
    </row>
  </sheetData>
  <sheetProtection selectLockedCells="1"/>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Département du Rhône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jerome.iung</dc:creator>
  <cp:keywords/>
  <dc:description/>
  <cp:lastModifiedBy>Nicolas BOURDIN</cp:lastModifiedBy>
  <cp:lastPrinted>2017-05-16T16:01:59Z</cp:lastPrinted>
  <dcterms:created xsi:type="dcterms:W3CDTF">2014-02-27T08:49:32Z</dcterms:created>
  <dcterms:modified xsi:type="dcterms:W3CDTF">2023-06-26T14:04:43Z</dcterms:modified>
  <cp:category/>
  <cp:version/>
  <cp:contentType/>
  <cp:contentStatus/>
</cp:coreProperties>
</file>